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workbookPassword="CF0F" lockStructure="1" lockWindows="1"/>
  <bookViews>
    <workbookView xWindow="-120" yWindow="-120" windowWidth="29040" windowHeight="16440" tabRatio="737"/>
  </bookViews>
  <sheets>
    <sheet name="Intro" sheetId="26" r:id="rId1"/>
    <sheet name="SES-Agriculture" sheetId="19" r:id="rId2"/>
    <sheet name="SES-Forest" sheetId="20" r:id="rId3"/>
    <sheet name="SES-PlanningUrban" sheetId="23" r:id="rId4"/>
    <sheet name="SES-SportsTourism" sheetId="22" r:id="rId5"/>
    <sheet name="SES-Disaster" sheetId="24" r:id="rId6"/>
    <sheet name="SES-Nature" sheetId="25" r:id="rId7"/>
    <sheet name="SES2Data" sheetId="17" state="hidden" r:id="rId8"/>
    <sheet name="LUT" sheetId="18" state="hidden" r:id="rId9"/>
  </sheets>
  <definedNames>
    <definedName name="_xlnm.Print_Area" localSheetId="7">SES2Data!$A$1:$R$41</definedName>
    <definedName name="_xlnm.Print_Area" localSheetId="1">'SES-Agriculture'!$A$1:$R$49</definedName>
    <definedName name="_xlnm.Print_Area" localSheetId="5">'SES-Disaster'!$A$1:$R$49</definedName>
    <definedName name="_xlnm.Print_Area" localSheetId="2">'SES-Forest'!$A$1:$R$49</definedName>
    <definedName name="_xlnm.Print_Area" localSheetId="6">'SES-Nature'!$A$1:$R$49</definedName>
    <definedName name="_xlnm.Print_Area" localSheetId="3">'SES-PlanningUrban'!$A$1:$R$49</definedName>
    <definedName name="_xlnm.Print_Area" localSheetId="4">'SES-SportsTourism'!$A$1:$R$49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9" i="19" l="1"/>
  <c r="R49" i="25" l="1"/>
  <c r="P49" i="25"/>
  <c r="K49" i="25"/>
  <c r="I49" i="25"/>
  <c r="G49" i="25"/>
  <c r="R48" i="25"/>
  <c r="P48" i="25"/>
  <c r="O48" i="25"/>
  <c r="K48" i="25"/>
  <c r="I48" i="25"/>
  <c r="G48" i="25"/>
  <c r="R47" i="25"/>
  <c r="P47" i="25"/>
  <c r="O47" i="25"/>
  <c r="K47" i="25"/>
  <c r="I47" i="25"/>
  <c r="G47" i="25"/>
  <c r="R46" i="25"/>
  <c r="P46" i="25"/>
  <c r="O46" i="25"/>
  <c r="K46" i="25"/>
  <c r="I46" i="25"/>
  <c r="G46" i="25"/>
  <c r="R45" i="25"/>
  <c r="P45" i="25"/>
  <c r="O45" i="25"/>
  <c r="K45" i="25"/>
  <c r="I45" i="25"/>
  <c r="G45" i="25"/>
  <c r="R44" i="25"/>
  <c r="P44" i="25"/>
  <c r="O44" i="25"/>
  <c r="K44" i="25"/>
  <c r="I44" i="25"/>
  <c r="G44" i="25"/>
  <c r="R43" i="25"/>
  <c r="P43" i="25"/>
  <c r="O43" i="25"/>
  <c r="K43" i="25"/>
  <c r="I43" i="25"/>
  <c r="G43" i="25"/>
  <c r="R42" i="25"/>
  <c r="P42" i="25"/>
  <c r="O42" i="25"/>
  <c r="K42" i="25"/>
  <c r="I42" i="25"/>
  <c r="G42" i="25"/>
  <c r="R41" i="25"/>
  <c r="P41" i="25"/>
  <c r="O41" i="25"/>
  <c r="K41" i="25"/>
  <c r="I41" i="25"/>
  <c r="G41" i="25"/>
  <c r="R40" i="25"/>
  <c r="P40" i="25"/>
  <c r="O40" i="25"/>
  <c r="K40" i="25"/>
  <c r="I40" i="25"/>
  <c r="G40" i="25"/>
  <c r="R39" i="25"/>
  <c r="P39" i="25"/>
  <c r="O39" i="25"/>
  <c r="K39" i="25"/>
  <c r="I39" i="25"/>
  <c r="G39" i="25"/>
  <c r="R38" i="25"/>
  <c r="P38" i="25"/>
  <c r="O38" i="25"/>
  <c r="K38" i="25"/>
  <c r="I38" i="25"/>
  <c r="G38" i="25"/>
  <c r="R37" i="25"/>
  <c r="P37" i="25"/>
  <c r="O37" i="25"/>
  <c r="K37" i="25"/>
  <c r="I37" i="25"/>
  <c r="G37" i="25"/>
  <c r="R36" i="25"/>
  <c r="P36" i="25"/>
  <c r="O36" i="25"/>
  <c r="K36" i="25"/>
  <c r="I36" i="25"/>
  <c r="G36" i="25"/>
  <c r="R35" i="25"/>
  <c r="P35" i="25"/>
  <c r="O35" i="25"/>
  <c r="K35" i="25"/>
  <c r="I35" i="25"/>
  <c r="G35" i="25"/>
  <c r="R34" i="25"/>
  <c r="P34" i="25"/>
  <c r="O34" i="25"/>
  <c r="K34" i="25"/>
  <c r="I34" i="25"/>
  <c r="G34" i="25"/>
  <c r="R33" i="25"/>
  <c r="P33" i="25"/>
  <c r="O33" i="25"/>
  <c r="K33" i="25"/>
  <c r="I33" i="25"/>
  <c r="G33" i="25"/>
  <c r="R32" i="25"/>
  <c r="P32" i="25"/>
  <c r="O32" i="25"/>
  <c r="K32" i="25"/>
  <c r="I32" i="25"/>
  <c r="G32" i="25"/>
  <c r="R31" i="25"/>
  <c r="P31" i="25"/>
  <c r="O31" i="25"/>
  <c r="K31" i="25"/>
  <c r="I31" i="25"/>
  <c r="G31" i="25"/>
  <c r="R30" i="25"/>
  <c r="P30" i="25"/>
  <c r="O30" i="25"/>
  <c r="K30" i="25"/>
  <c r="I30" i="25"/>
  <c r="G30" i="25"/>
  <c r="R29" i="25"/>
  <c r="P29" i="25"/>
  <c r="O29" i="25"/>
  <c r="K29" i="25"/>
  <c r="I29" i="25"/>
  <c r="G29" i="25"/>
  <c r="R28" i="25"/>
  <c r="P28" i="25"/>
  <c r="O28" i="25"/>
  <c r="K28" i="25"/>
  <c r="I28" i="25"/>
  <c r="G28" i="25"/>
  <c r="R27" i="25"/>
  <c r="P27" i="25"/>
  <c r="O27" i="25"/>
  <c r="K27" i="25"/>
  <c r="I27" i="25"/>
  <c r="G27" i="25"/>
  <c r="R26" i="25"/>
  <c r="P26" i="25"/>
  <c r="O26" i="25"/>
  <c r="K26" i="25"/>
  <c r="I26" i="25"/>
  <c r="G26" i="25"/>
  <c r="R25" i="25"/>
  <c r="P25" i="25"/>
  <c r="O25" i="25"/>
  <c r="K25" i="25"/>
  <c r="I25" i="25"/>
  <c r="G25" i="25"/>
  <c r="R24" i="25"/>
  <c r="P24" i="25"/>
  <c r="O24" i="25"/>
  <c r="K24" i="25"/>
  <c r="I24" i="25"/>
  <c r="G24" i="25"/>
  <c r="R23" i="25"/>
  <c r="P23" i="25"/>
  <c r="O23" i="25"/>
  <c r="K23" i="25"/>
  <c r="I23" i="25"/>
  <c r="G23" i="25"/>
  <c r="R22" i="25"/>
  <c r="P22" i="25"/>
  <c r="O22" i="25"/>
  <c r="K22" i="25"/>
  <c r="I22" i="25"/>
  <c r="G22" i="25"/>
  <c r="R21" i="25"/>
  <c r="P21" i="25"/>
  <c r="O21" i="25"/>
  <c r="K21" i="25"/>
  <c r="I21" i="25"/>
  <c r="G21" i="25"/>
  <c r="R20" i="25"/>
  <c r="P20" i="25"/>
  <c r="O20" i="25"/>
  <c r="K20" i="25"/>
  <c r="I20" i="25"/>
  <c r="G20" i="25"/>
  <c r="R49" i="24"/>
  <c r="P49" i="24"/>
  <c r="K49" i="24"/>
  <c r="I49" i="24"/>
  <c r="G49" i="24"/>
  <c r="R48" i="24"/>
  <c r="P48" i="24"/>
  <c r="O48" i="24"/>
  <c r="K48" i="24"/>
  <c r="I48" i="24"/>
  <c r="G48" i="24"/>
  <c r="R47" i="24"/>
  <c r="P47" i="24"/>
  <c r="O47" i="24"/>
  <c r="K47" i="24"/>
  <c r="I47" i="24"/>
  <c r="G47" i="24"/>
  <c r="R46" i="24"/>
  <c r="P46" i="24"/>
  <c r="O46" i="24"/>
  <c r="K46" i="24"/>
  <c r="I46" i="24"/>
  <c r="G46" i="24"/>
  <c r="R45" i="24"/>
  <c r="P45" i="24"/>
  <c r="O45" i="24"/>
  <c r="K45" i="24"/>
  <c r="I45" i="24"/>
  <c r="G45" i="24"/>
  <c r="R44" i="24"/>
  <c r="P44" i="24"/>
  <c r="O44" i="24"/>
  <c r="K44" i="24"/>
  <c r="I44" i="24"/>
  <c r="G44" i="24"/>
  <c r="R43" i="24"/>
  <c r="P43" i="24"/>
  <c r="O43" i="24"/>
  <c r="K43" i="24"/>
  <c r="I43" i="24"/>
  <c r="G43" i="24"/>
  <c r="R42" i="24"/>
  <c r="P42" i="24"/>
  <c r="O42" i="24"/>
  <c r="K42" i="24"/>
  <c r="I42" i="24"/>
  <c r="G42" i="24"/>
  <c r="R41" i="24"/>
  <c r="P41" i="24"/>
  <c r="O41" i="24"/>
  <c r="K41" i="24"/>
  <c r="I41" i="24"/>
  <c r="G41" i="24"/>
  <c r="R40" i="24"/>
  <c r="P40" i="24"/>
  <c r="O40" i="24"/>
  <c r="K40" i="24"/>
  <c r="I40" i="24"/>
  <c r="G40" i="24"/>
  <c r="R39" i="24"/>
  <c r="P39" i="24"/>
  <c r="O39" i="24"/>
  <c r="K39" i="24"/>
  <c r="I39" i="24"/>
  <c r="G39" i="24"/>
  <c r="R38" i="24"/>
  <c r="P38" i="24"/>
  <c r="O38" i="24"/>
  <c r="K38" i="24"/>
  <c r="I38" i="24"/>
  <c r="G38" i="24"/>
  <c r="R37" i="24"/>
  <c r="P37" i="24"/>
  <c r="O37" i="24"/>
  <c r="K37" i="24"/>
  <c r="I37" i="24"/>
  <c r="G37" i="24"/>
  <c r="R36" i="24"/>
  <c r="P36" i="24"/>
  <c r="O36" i="24"/>
  <c r="K36" i="24"/>
  <c r="I36" i="24"/>
  <c r="G36" i="24"/>
  <c r="R35" i="24"/>
  <c r="P35" i="24"/>
  <c r="O35" i="24"/>
  <c r="K35" i="24"/>
  <c r="I35" i="24"/>
  <c r="G35" i="24"/>
  <c r="R34" i="24"/>
  <c r="P34" i="24"/>
  <c r="O34" i="24"/>
  <c r="K34" i="24"/>
  <c r="I34" i="24"/>
  <c r="G34" i="24"/>
  <c r="R33" i="24"/>
  <c r="P33" i="24"/>
  <c r="O33" i="24"/>
  <c r="K33" i="24"/>
  <c r="I33" i="24"/>
  <c r="G33" i="24"/>
  <c r="R32" i="24"/>
  <c r="P32" i="24"/>
  <c r="O32" i="24"/>
  <c r="K32" i="24"/>
  <c r="I32" i="24"/>
  <c r="G32" i="24"/>
  <c r="R31" i="24"/>
  <c r="P31" i="24"/>
  <c r="O31" i="24"/>
  <c r="K31" i="24"/>
  <c r="I31" i="24"/>
  <c r="G31" i="24"/>
  <c r="R30" i="24"/>
  <c r="P30" i="24"/>
  <c r="O30" i="24"/>
  <c r="K30" i="24"/>
  <c r="I30" i="24"/>
  <c r="G30" i="24"/>
  <c r="R29" i="24"/>
  <c r="P29" i="24"/>
  <c r="O29" i="24"/>
  <c r="K29" i="24"/>
  <c r="I29" i="24"/>
  <c r="G29" i="24"/>
  <c r="R28" i="24"/>
  <c r="P28" i="24"/>
  <c r="O28" i="24"/>
  <c r="K28" i="24"/>
  <c r="I28" i="24"/>
  <c r="G28" i="24"/>
  <c r="R27" i="24"/>
  <c r="P27" i="24"/>
  <c r="O27" i="24"/>
  <c r="K27" i="24"/>
  <c r="I27" i="24"/>
  <c r="G27" i="24"/>
  <c r="R26" i="24"/>
  <c r="P26" i="24"/>
  <c r="O26" i="24"/>
  <c r="K26" i="24"/>
  <c r="I26" i="24"/>
  <c r="G26" i="24"/>
  <c r="R25" i="24"/>
  <c r="P25" i="24"/>
  <c r="O25" i="24"/>
  <c r="K25" i="24"/>
  <c r="I25" i="24"/>
  <c r="G25" i="24"/>
  <c r="R24" i="24"/>
  <c r="P24" i="24"/>
  <c r="O24" i="24"/>
  <c r="K24" i="24"/>
  <c r="I24" i="24"/>
  <c r="G24" i="24"/>
  <c r="R23" i="24"/>
  <c r="P23" i="24"/>
  <c r="O23" i="24"/>
  <c r="K23" i="24"/>
  <c r="I23" i="24"/>
  <c r="G23" i="24"/>
  <c r="R22" i="24"/>
  <c r="P22" i="24"/>
  <c r="O22" i="24"/>
  <c r="K22" i="24"/>
  <c r="I22" i="24"/>
  <c r="G22" i="24"/>
  <c r="R21" i="24"/>
  <c r="P21" i="24"/>
  <c r="O21" i="24"/>
  <c r="K21" i="24"/>
  <c r="I21" i="24"/>
  <c r="G21" i="24"/>
  <c r="R20" i="24"/>
  <c r="P20" i="24"/>
  <c r="O20" i="24"/>
  <c r="K20" i="24"/>
  <c r="I20" i="24"/>
  <c r="G20" i="24"/>
  <c r="R49" i="22"/>
  <c r="P49" i="22"/>
  <c r="K49" i="22"/>
  <c r="I49" i="22"/>
  <c r="G49" i="22"/>
  <c r="R48" i="22"/>
  <c r="P48" i="22"/>
  <c r="O48" i="22"/>
  <c r="K48" i="22"/>
  <c r="I48" i="22"/>
  <c r="G48" i="22"/>
  <c r="R47" i="22"/>
  <c r="P47" i="22"/>
  <c r="O47" i="22"/>
  <c r="K47" i="22"/>
  <c r="I47" i="22"/>
  <c r="G47" i="22"/>
  <c r="R46" i="22"/>
  <c r="P46" i="22"/>
  <c r="O46" i="22"/>
  <c r="K46" i="22"/>
  <c r="I46" i="22"/>
  <c r="G46" i="22"/>
  <c r="R45" i="22"/>
  <c r="P45" i="22"/>
  <c r="O45" i="22"/>
  <c r="K45" i="22"/>
  <c r="I45" i="22"/>
  <c r="G45" i="22"/>
  <c r="R44" i="22"/>
  <c r="P44" i="22"/>
  <c r="O44" i="22"/>
  <c r="K44" i="22"/>
  <c r="I44" i="22"/>
  <c r="G44" i="22"/>
  <c r="R43" i="22"/>
  <c r="P43" i="22"/>
  <c r="O43" i="22"/>
  <c r="K43" i="22"/>
  <c r="I43" i="22"/>
  <c r="G43" i="22"/>
  <c r="R42" i="22"/>
  <c r="P42" i="22"/>
  <c r="O42" i="22"/>
  <c r="K42" i="22"/>
  <c r="I42" i="22"/>
  <c r="G42" i="22"/>
  <c r="R41" i="22"/>
  <c r="P41" i="22"/>
  <c r="O41" i="22"/>
  <c r="K41" i="22"/>
  <c r="I41" i="22"/>
  <c r="G41" i="22"/>
  <c r="R40" i="22"/>
  <c r="P40" i="22"/>
  <c r="O40" i="22"/>
  <c r="K40" i="22"/>
  <c r="I40" i="22"/>
  <c r="G40" i="22"/>
  <c r="R39" i="22"/>
  <c r="P39" i="22"/>
  <c r="O39" i="22"/>
  <c r="K39" i="22"/>
  <c r="I39" i="22"/>
  <c r="G39" i="22"/>
  <c r="R38" i="22"/>
  <c r="P38" i="22"/>
  <c r="O38" i="22"/>
  <c r="K38" i="22"/>
  <c r="I38" i="22"/>
  <c r="G38" i="22"/>
  <c r="R37" i="22"/>
  <c r="P37" i="22"/>
  <c r="O37" i="22"/>
  <c r="K37" i="22"/>
  <c r="I37" i="22"/>
  <c r="G37" i="22"/>
  <c r="R36" i="22"/>
  <c r="P36" i="22"/>
  <c r="O36" i="22"/>
  <c r="K36" i="22"/>
  <c r="I36" i="22"/>
  <c r="G36" i="22"/>
  <c r="R35" i="22"/>
  <c r="P35" i="22"/>
  <c r="O35" i="22"/>
  <c r="K35" i="22"/>
  <c r="I35" i="22"/>
  <c r="G35" i="22"/>
  <c r="R34" i="22"/>
  <c r="P34" i="22"/>
  <c r="O34" i="22"/>
  <c r="K34" i="22"/>
  <c r="I34" i="22"/>
  <c r="G34" i="22"/>
  <c r="R33" i="22"/>
  <c r="P33" i="22"/>
  <c r="O33" i="22"/>
  <c r="K33" i="22"/>
  <c r="I33" i="22"/>
  <c r="G33" i="22"/>
  <c r="R32" i="22"/>
  <c r="P32" i="22"/>
  <c r="O32" i="22"/>
  <c r="K32" i="22"/>
  <c r="I32" i="22"/>
  <c r="G32" i="22"/>
  <c r="R31" i="22"/>
  <c r="P31" i="22"/>
  <c r="O31" i="22"/>
  <c r="K31" i="22"/>
  <c r="I31" i="22"/>
  <c r="G31" i="22"/>
  <c r="R30" i="22"/>
  <c r="P30" i="22"/>
  <c r="O30" i="22"/>
  <c r="K30" i="22"/>
  <c r="I30" i="22"/>
  <c r="G30" i="22"/>
  <c r="R29" i="22"/>
  <c r="P29" i="22"/>
  <c r="O29" i="22"/>
  <c r="K29" i="22"/>
  <c r="I29" i="22"/>
  <c r="G29" i="22"/>
  <c r="R28" i="22"/>
  <c r="P28" i="22"/>
  <c r="O28" i="22"/>
  <c r="K28" i="22"/>
  <c r="I28" i="22"/>
  <c r="G28" i="22"/>
  <c r="R27" i="22"/>
  <c r="P27" i="22"/>
  <c r="O27" i="22"/>
  <c r="K27" i="22"/>
  <c r="I27" i="22"/>
  <c r="G27" i="22"/>
  <c r="R26" i="22"/>
  <c r="P26" i="22"/>
  <c r="O26" i="22"/>
  <c r="K26" i="22"/>
  <c r="I26" i="22"/>
  <c r="G26" i="22"/>
  <c r="R25" i="22"/>
  <c r="P25" i="22"/>
  <c r="O25" i="22"/>
  <c r="K25" i="22"/>
  <c r="I25" i="22"/>
  <c r="G25" i="22"/>
  <c r="R24" i="22"/>
  <c r="P24" i="22"/>
  <c r="O24" i="22"/>
  <c r="K24" i="22"/>
  <c r="I24" i="22"/>
  <c r="G24" i="22"/>
  <c r="R23" i="22"/>
  <c r="P23" i="22"/>
  <c r="O23" i="22"/>
  <c r="K23" i="22"/>
  <c r="I23" i="22"/>
  <c r="G23" i="22"/>
  <c r="R22" i="22"/>
  <c r="P22" i="22"/>
  <c r="O22" i="22"/>
  <c r="K22" i="22"/>
  <c r="I22" i="22"/>
  <c r="G22" i="22"/>
  <c r="R21" i="22"/>
  <c r="P21" i="22"/>
  <c r="O21" i="22"/>
  <c r="K21" i="22"/>
  <c r="I21" i="22"/>
  <c r="G21" i="22"/>
  <c r="R20" i="22"/>
  <c r="P20" i="22"/>
  <c r="O20" i="22"/>
  <c r="K20" i="22"/>
  <c r="I20" i="22"/>
  <c r="G20" i="22"/>
  <c r="R49" i="20"/>
  <c r="P49" i="20"/>
  <c r="K49" i="20"/>
  <c r="I49" i="20"/>
  <c r="G49" i="20"/>
  <c r="R48" i="20"/>
  <c r="P48" i="20"/>
  <c r="O48" i="20"/>
  <c r="K48" i="20"/>
  <c r="I48" i="20"/>
  <c r="G48" i="20"/>
  <c r="R47" i="20"/>
  <c r="P47" i="20"/>
  <c r="O47" i="20"/>
  <c r="K47" i="20"/>
  <c r="I47" i="20"/>
  <c r="G47" i="20"/>
  <c r="R46" i="20"/>
  <c r="P46" i="20"/>
  <c r="O46" i="20"/>
  <c r="K46" i="20"/>
  <c r="I46" i="20"/>
  <c r="G46" i="20"/>
  <c r="R45" i="20"/>
  <c r="P45" i="20"/>
  <c r="O45" i="20"/>
  <c r="K45" i="20"/>
  <c r="I45" i="20"/>
  <c r="G45" i="20"/>
  <c r="R44" i="20"/>
  <c r="P44" i="20"/>
  <c r="O44" i="20"/>
  <c r="K44" i="20"/>
  <c r="I44" i="20"/>
  <c r="G44" i="20"/>
  <c r="R43" i="20"/>
  <c r="P43" i="20"/>
  <c r="O43" i="20"/>
  <c r="K43" i="20"/>
  <c r="I43" i="20"/>
  <c r="G43" i="20"/>
  <c r="R42" i="20"/>
  <c r="P42" i="20"/>
  <c r="O42" i="20"/>
  <c r="K42" i="20"/>
  <c r="I42" i="20"/>
  <c r="G42" i="20"/>
  <c r="R41" i="20"/>
  <c r="P41" i="20"/>
  <c r="O41" i="20"/>
  <c r="K41" i="20"/>
  <c r="I41" i="20"/>
  <c r="G41" i="20"/>
  <c r="R40" i="20"/>
  <c r="P40" i="20"/>
  <c r="O40" i="20"/>
  <c r="K40" i="20"/>
  <c r="I40" i="20"/>
  <c r="G40" i="20"/>
  <c r="R39" i="20"/>
  <c r="P39" i="20"/>
  <c r="O39" i="20"/>
  <c r="K39" i="20"/>
  <c r="I39" i="20"/>
  <c r="G39" i="20"/>
  <c r="R38" i="20"/>
  <c r="P38" i="20"/>
  <c r="O38" i="20"/>
  <c r="K38" i="20"/>
  <c r="I38" i="20"/>
  <c r="G38" i="20"/>
  <c r="R37" i="20"/>
  <c r="P37" i="20"/>
  <c r="O37" i="20"/>
  <c r="K37" i="20"/>
  <c r="I37" i="20"/>
  <c r="G37" i="20"/>
  <c r="R36" i="20"/>
  <c r="P36" i="20"/>
  <c r="O36" i="20"/>
  <c r="K36" i="20"/>
  <c r="I36" i="20"/>
  <c r="G36" i="20"/>
  <c r="R35" i="20"/>
  <c r="P35" i="20"/>
  <c r="O35" i="20"/>
  <c r="K35" i="20"/>
  <c r="I35" i="20"/>
  <c r="G35" i="20"/>
  <c r="R34" i="20"/>
  <c r="P34" i="20"/>
  <c r="O34" i="20"/>
  <c r="K34" i="20"/>
  <c r="I34" i="20"/>
  <c r="G34" i="20"/>
  <c r="R33" i="20"/>
  <c r="P33" i="20"/>
  <c r="O33" i="20"/>
  <c r="K33" i="20"/>
  <c r="I33" i="20"/>
  <c r="G33" i="20"/>
  <c r="R32" i="20"/>
  <c r="P32" i="20"/>
  <c r="O32" i="20"/>
  <c r="K32" i="20"/>
  <c r="I32" i="20"/>
  <c r="G32" i="20"/>
  <c r="R31" i="20"/>
  <c r="P31" i="20"/>
  <c r="O31" i="20"/>
  <c r="K31" i="20"/>
  <c r="I31" i="20"/>
  <c r="G31" i="20"/>
  <c r="R30" i="20"/>
  <c r="P30" i="20"/>
  <c r="O30" i="20"/>
  <c r="K30" i="20"/>
  <c r="I30" i="20"/>
  <c r="G30" i="20"/>
  <c r="R29" i="20"/>
  <c r="P29" i="20"/>
  <c r="O29" i="20"/>
  <c r="K29" i="20"/>
  <c r="I29" i="20"/>
  <c r="G29" i="20"/>
  <c r="R28" i="20"/>
  <c r="P28" i="20"/>
  <c r="O28" i="20"/>
  <c r="K28" i="20"/>
  <c r="I28" i="20"/>
  <c r="G28" i="20"/>
  <c r="R27" i="20"/>
  <c r="P27" i="20"/>
  <c r="O27" i="20"/>
  <c r="K27" i="20"/>
  <c r="I27" i="20"/>
  <c r="G27" i="20"/>
  <c r="R26" i="20"/>
  <c r="P26" i="20"/>
  <c r="O26" i="20"/>
  <c r="K26" i="20"/>
  <c r="I26" i="20"/>
  <c r="G26" i="20"/>
  <c r="R25" i="20"/>
  <c r="P25" i="20"/>
  <c r="O25" i="20"/>
  <c r="K25" i="20"/>
  <c r="I25" i="20"/>
  <c r="G25" i="20"/>
  <c r="R24" i="20"/>
  <c r="P24" i="20"/>
  <c r="O24" i="20"/>
  <c r="K24" i="20"/>
  <c r="I24" i="20"/>
  <c r="G24" i="20"/>
  <c r="R23" i="20"/>
  <c r="P23" i="20"/>
  <c r="O23" i="20"/>
  <c r="K23" i="20"/>
  <c r="I23" i="20"/>
  <c r="G23" i="20"/>
  <c r="R22" i="20"/>
  <c r="P22" i="20"/>
  <c r="O22" i="20"/>
  <c r="K22" i="20"/>
  <c r="I22" i="20"/>
  <c r="G22" i="20"/>
  <c r="R21" i="20"/>
  <c r="P21" i="20"/>
  <c r="O21" i="20"/>
  <c r="K21" i="20"/>
  <c r="I21" i="20"/>
  <c r="G21" i="20"/>
  <c r="R20" i="20"/>
  <c r="P20" i="20"/>
  <c r="O20" i="20"/>
  <c r="K20" i="20"/>
  <c r="I20" i="20"/>
  <c r="G20" i="20"/>
  <c r="R49" i="19"/>
  <c r="P49" i="19"/>
  <c r="K49" i="19"/>
  <c r="R48" i="19"/>
  <c r="P48" i="19"/>
  <c r="O48" i="19"/>
  <c r="K48" i="19"/>
  <c r="R47" i="19"/>
  <c r="P47" i="19"/>
  <c r="O47" i="19"/>
  <c r="K47" i="19"/>
  <c r="R46" i="19"/>
  <c r="P46" i="19"/>
  <c r="O46" i="19"/>
  <c r="K46" i="19"/>
  <c r="R45" i="19"/>
  <c r="P45" i="19"/>
  <c r="O45" i="19"/>
  <c r="K45" i="19"/>
  <c r="R44" i="19"/>
  <c r="P44" i="19"/>
  <c r="O44" i="19"/>
  <c r="K44" i="19"/>
  <c r="R43" i="19"/>
  <c r="P43" i="19"/>
  <c r="O43" i="19"/>
  <c r="K43" i="19"/>
  <c r="R42" i="19"/>
  <c r="P42" i="19"/>
  <c r="O42" i="19"/>
  <c r="K42" i="19"/>
  <c r="R41" i="19"/>
  <c r="P41" i="19"/>
  <c r="O41" i="19"/>
  <c r="K41" i="19"/>
  <c r="R40" i="19"/>
  <c r="P40" i="19"/>
  <c r="O40" i="19"/>
  <c r="K40" i="19"/>
  <c r="R39" i="19"/>
  <c r="P39" i="19"/>
  <c r="O39" i="19"/>
  <c r="K39" i="19"/>
  <c r="R38" i="19"/>
  <c r="P38" i="19"/>
  <c r="O38" i="19"/>
  <c r="K38" i="19"/>
  <c r="R37" i="19"/>
  <c r="P37" i="19"/>
  <c r="O37" i="19"/>
  <c r="K37" i="19"/>
  <c r="R36" i="19"/>
  <c r="P36" i="19"/>
  <c r="O36" i="19"/>
  <c r="K36" i="19"/>
  <c r="R35" i="19"/>
  <c r="P35" i="19"/>
  <c r="O35" i="19"/>
  <c r="K35" i="19"/>
  <c r="R34" i="19"/>
  <c r="P34" i="19"/>
  <c r="O34" i="19"/>
  <c r="K34" i="19"/>
  <c r="R33" i="19"/>
  <c r="P33" i="19"/>
  <c r="O33" i="19"/>
  <c r="K33" i="19"/>
  <c r="R32" i="19"/>
  <c r="P32" i="19"/>
  <c r="O32" i="19"/>
  <c r="K32" i="19"/>
  <c r="R31" i="19"/>
  <c r="P31" i="19"/>
  <c r="O31" i="19"/>
  <c r="K31" i="19"/>
  <c r="R30" i="19"/>
  <c r="P30" i="19"/>
  <c r="O30" i="19"/>
  <c r="K30" i="19"/>
  <c r="R29" i="19"/>
  <c r="P29" i="19"/>
  <c r="O29" i="19"/>
  <c r="K29" i="19"/>
  <c r="R28" i="19"/>
  <c r="P28" i="19"/>
  <c r="O28" i="19"/>
  <c r="K28" i="19"/>
  <c r="R27" i="19"/>
  <c r="P27" i="19"/>
  <c r="O27" i="19"/>
  <c r="K27" i="19"/>
  <c r="R26" i="19"/>
  <c r="P26" i="19"/>
  <c r="O26" i="19"/>
  <c r="K26" i="19"/>
  <c r="R25" i="19"/>
  <c r="P25" i="19"/>
  <c r="O25" i="19"/>
  <c r="K25" i="19"/>
  <c r="R24" i="19"/>
  <c r="P24" i="19"/>
  <c r="O24" i="19"/>
  <c r="K24" i="19"/>
  <c r="R23" i="19"/>
  <c r="P23" i="19"/>
  <c r="O23" i="19"/>
  <c r="K23" i="19"/>
  <c r="R22" i="19"/>
  <c r="P22" i="19"/>
  <c r="O22" i="19"/>
  <c r="K22" i="19"/>
  <c r="R21" i="19"/>
  <c r="P21" i="19"/>
  <c r="O21" i="19"/>
  <c r="K21" i="19"/>
  <c r="R20" i="19"/>
  <c r="P20" i="19"/>
  <c r="O20" i="19"/>
  <c r="K20" i="19"/>
  <c r="I49" i="19"/>
  <c r="G49" i="19"/>
  <c r="I48" i="19"/>
  <c r="G48" i="19"/>
  <c r="I47" i="19"/>
  <c r="G47" i="19"/>
  <c r="I46" i="19"/>
  <c r="G46" i="19"/>
  <c r="I45" i="19"/>
  <c r="G45" i="19"/>
  <c r="I44" i="19"/>
  <c r="G44" i="19"/>
  <c r="I43" i="19"/>
  <c r="G43" i="19"/>
  <c r="I42" i="19"/>
  <c r="G42" i="19"/>
  <c r="I41" i="19"/>
  <c r="G41" i="19"/>
  <c r="I40" i="19"/>
  <c r="G40" i="19"/>
  <c r="I39" i="19"/>
  <c r="G39" i="19"/>
  <c r="I38" i="19"/>
  <c r="G38" i="19"/>
  <c r="I37" i="19"/>
  <c r="G37" i="19"/>
  <c r="I36" i="19"/>
  <c r="G36" i="19"/>
  <c r="I35" i="19"/>
  <c r="G35" i="19"/>
  <c r="I34" i="19"/>
  <c r="G34" i="19"/>
  <c r="I33" i="19"/>
  <c r="G33" i="19"/>
  <c r="I32" i="19"/>
  <c r="G32" i="19"/>
  <c r="I31" i="19"/>
  <c r="G31" i="19"/>
  <c r="I30" i="19"/>
  <c r="G30" i="19"/>
  <c r="I29" i="19"/>
  <c r="G29" i="19"/>
  <c r="I28" i="19"/>
  <c r="G28" i="19"/>
  <c r="I27" i="19"/>
  <c r="G27" i="19"/>
  <c r="I26" i="19"/>
  <c r="G26" i="19"/>
  <c r="I25" i="19"/>
  <c r="G25" i="19"/>
  <c r="I24" i="19"/>
  <c r="G24" i="19"/>
  <c r="I23" i="19"/>
  <c r="G23" i="19"/>
  <c r="I22" i="19"/>
  <c r="G22" i="19"/>
  <c r="I21" i="19"/>
  <c r="G21" i="19"/>
  <c r="I20" i="19"/>
  <c r="G20" i="19"/>
  <c r="R49" i="23"/>
  <c r="R48" i="23"/>
  <c r="R47" i="23"/>
  <c r="R46" i="23"/>
  <c r="R45" i="23"/>
  <c r="R44" i="23"/>
  <c r="R43" i="23"/>
  <c r="R42" i="23"/>
  <c r="R41" i="23"/>
  <c r="R40" i="23"/>
  <c r="P49" i="23"/>
  <c r="P48" i="23"/>
  <c r="P47" i="23"/>
  <c r="P46" i="23"/>
  <c r="P45" i="23"/>
  <c r="P44" i="23"/>
  <c r="P43" i="23"/>
  <c r="P42" i="23"/>
  <c r="P41" i="23"/>
  <c r="P40" i="23"/>
  <c r="I49" i="23"/>
  <c r="I48" i="23"/>
  <c r="I47" i="23"/>
  <c r="I46" i="23"/>
  <c r="I45" i="23"/>
  <c r="I44" i="23"/>
  <c r="I43" i="23"/>
  <c r="I42" i="23"/>
  <c r="I41" i="23"/>
  <c r="I40" i="23"/>
  <c r="G49" i="23"/>
  <c r="G48" i="23"/>
  <c r="G47" i="23"/>
  <c r="G46" i="23"/>
  <c r="G45" i="23"/>
  <c r="G44" i="23"/>
  <c r="G43" i="23"/>
  <c r="G42" i="23"/>
  <c r="G41" i="23"/>
  <c r="G40" i="23"/>
  <c r="K49" i="23"/>
  <c r="K48" i="23"/>
  <c r="K47" i="23"/>
  <c r="K46" i="23"/>
  <c r="K45" i="23"/>
  <c r="K44" i="23"/>
  <c r="K43" i="23"/>
  <c r="K42" i="23"/>
  <c r="K41" i="23"/>
  <c r="K40" i="23"/>
  <c r="O48" i="23"/>
  <c r="O47" i="23"/>
  <c r="O46" i="23"/>
  <c r="O45" i="23"/>
  <c r="O44" i="23"/>
  <c r="O43" i="23"/>
  <c r="O42" i="23"/>
  <c r="O41" i="23"/>
  <c r="O40" i="23"/>
  <c r="B39" i="25" l="1"/>
  <c r="B38" i="25"/>
  <c r="B37" i="25"/>
  <c r="B36" i="25"/>
  <c r="B35" i="25"/>
  <c r="B34" i="25"/>
  <c r="B33" i="25"/>
  <c r="B32" i="25"/>
  <c r="B31" i="25"/>
  <c r="B30" i="25"/>
  <c r="B29" i="25"/>
  <c r="B28" i="25"/>
  <c r="B27" i="25"/>
  <c r="B26" i="25"/>
  <c r="B25" i="25"/>
  <c r="B24" i="25"/>
  <c r="B23" i="25"/>
  <c r="B22" i="25"/>
  <c r="B21" i="25"/>
  <c r="B20" i="25"/>
  <c r="L14" i="25"/>
  <c r="C14" i="25"/>
  <c r="N12" i="25"/>
  <c r="M12" i="25"/>
  <c r="K12" i="25"/>
  <c r="E12" i="25"/>
  <c r="D12" i="25"/>
  <c r="B12" i="25"/>
  <c r="N11" i="25"/>
  <c r="M11" i="25"/>
  <c r="K11" i="25"/>
  <c r="E11" i="25"/>
  <c r="D11" i="25"/>
  <c r="B11" i="25"/>
  <c r="N10" i="25"/>
  <c r="M10" i="25"/>
  <c r="K10" i="25"/>
  <c r="E10" i="25"/>
  <c r="D10" i="25"/>
  <c r="B10" i="25"/>
  <c r="N9" i="25"/>
  <c r="M9" i="25"/>
  <c r="K9" i="25"/>
  <c r="E9" i="25"/>
  <c r="D9" i="25"/>
  <c r="B9" i="25"/>
  <c r="N8" i="25"/>
  <c r="M8" i="25"/>
  <c r="K8" i="25"/>
  <c r="E8" i="25"/>
  <c r="D8" i="25"/>
  <c r="B8" i="25"/>
  <c r="N7" i="25"/>
  <c r="M7" i="25"/>
  <c r="K7" i="25"/>
  <c r="E7" i="25"/>
  <c r="D7" i="25"/>
  <c r="B7" i="25"/>
  <c r="N6" i="25"/>
  <c r="M6" i="25"/>
  <c r="K6" i="25"/>
  <c r="E6" i="25"/>
  <c r="D6" i="25"/>
  <c r="B6" i="25"/>
  <c r="N5" i="25"/>
  <c r="M5" i="25"/>
  <c r="K5" i="25"/>
  <c r="E5" i="25"/>
  <c r="D5" i="25"/>
  <c r="B5" i="25"/>
  <c r="N4" i="25"/>
  <c r="M4" i="25"/>
  <c r="K4" i="25"/>
  <c r="E4" i="25"/>
  <c r="D4" i="25"/>
  <c r="B4" i="25"/>
  <c r="N3" i="25"/>
  <c r="M3" i="25"/>
  <c r="K3" i="25"/>
  <c r="E3" i="25"/>
  <c r="D3" i="25"/>
  <c r="B3" i="25"/>
  <c r="L2" i="25"/>
  <c r="C2" i="25"/>
  <c r="L2" i="24"/>
  <c r="C2" i="24"/>
  <c r="L2" i="20"/>
  <c r="C2" i="20"/>
  <c r="C2" i="19"/>
  <c r="L2" i="19"/>
  <c r="C2" i="23"/>
  <c r="L2" i="23"/>
  <c r="B39" i="24"/>
  <c r="B38" i="24"/>
  <c r="B37" i="24"/>
  <c r="B36" i="24"/>
  <c r="B35" i="24"/>
  <c r="B34" i="24"/>
  <c r="B33" i="24"/>
  <c r="B32" i="24"/>
  <c r="B31" i="24"/>
  <c r="B30" i="24"/>
  <c r="B29" i="24"/>
  <c r="B28" i="24"/>
  <c r="B27" i="24"/>
  <c r="B26" i="24"/>
  <c r="B25" i="24"/>
  <c r="B24" i="24"/>
  <c r="B23" i="24"/>
  <c r="B22" i="24"/>
  <c r="B21" i="24"/>
  <c r="B20" i="24"/>
  <c r="L14" i="24"/>
  <c r="C14" i="24"/>
  <c r="N12" i="24"/>
  <c r="M12" i="24"/>
  <c r="K12" i="24"/>
  <c r="E12" i="24"/>
  <c r="D12" i="24"/>
  <c r="B12" i="24"/>
  <c r="N11" i="24"/>
  <c r="M11" i="24"/>
  <c r="K11" i="24"/>
  <c r="E11" i="24"/>
  <c r="D11" i="24"/>
  <c r="B11" i="24"/>
  <c r="N10" i="24"/>
  <c r="M10" i="24"/>
  <c r="K10" i="24"/>
  <c r="E10" i="24"/>
  <c r="D10" i="24"/>
  <c r="B10" i="24"/>
  <c r="N9" i="24"/>
  <c r="M9" i="24"/>
  <c r="K9" i="24"/>
  <c r="E9" i="24"/>
  <c r="D9" i="24"/>
  <c r="B9" i="24"/>
  <c r="N8" i="24"/>
  <c r="M8" i="24"/>
  <c r="K8" i="24"/>
  <c r="E8" i="24"/>
  <c r="D8" i="24"/>
  <c r="B8" i="24"/>
  <c r="N7" i="24"/>
  <c r="M7" i="24"/>
  <c r="K7" i="24"/>
  <c r="E7" i="24"/>
  <c r="D7" i="24"/>
  <c r="B7" i="24"/>
  <c r="N6" i="24"/>
  <c r="M6" i="24"/>
  <c r="K6" i="24"/>
  <c r="E6" i="24"/>
  <c r="D6" i="24"/>
  <c r="B6" i="24"/>
  <c r="N5" i="24"/>
  <c r="M5" i="24"/>
  <c r="K5" i="24"/>
  <c r="E5" i="24"/>
  <c r="D5" i="24"/>
  <c r="B5" i="24"/>
  <c r="N4" i="24"/>
  <c r="M4" i="24"/>
  <c r="M15" i="24" s="1"/>
  <c r="K4" i="24"/>
  <c r="E4" i="24"/>
  <c r="D4" i="24"/>
  <c r="B4" i="24"/>
  <c r="N3" i="24"/>
  <c r="M3" i="24"/>
  <c r="K3" i="24"/>
  <c r="E3" i="24"/>
  <c r="D3" i="24"/>
  <c r="B3" i="24"/>
  <c r="R39" i="23"/>
  <c r="P39" i="23"/>
  <c r="O39" i="23"/>
  <c r="K39" i="23"/>
  <c r="I39" i="23"/>
  <c r="G39" i="23"/>
  <c r="B39" i="23"/>
  <c r="R38" i="23"/>
  <c r="P38" i="23"/>
  <c r="O38" i="23"/>
  <c r="K38" i="23"/>
  <c r="I38" i="23"/>
  <c r="G38" i="23"/>
  <c r="B38" i="23"/>
  <c r="R37" i="23"/>
  <c r="P37" i="23"/>
  <c r="O37" i="23"/>
  <c r="K37" i="23"/>
  <c r="I37" i="23"/>
  <c r="G37" i="23"/>
  <c r="B37" i="23"/>
  <c r="R36" i="23"/>
  <c r="P36" i="23"/>
  <c r="O36" i="23"/>
  <c r="K36" i="23"/>
  <c r="I36" i="23"/>
  <c r="G36" i="23"/>
  <c r="B36" i="23"/>
  <c r="R35" i="23"/>
  <c r="P35" i="23"/>
  <c r="O35" i="23"/>
  <c r="K35" i="23"/>
  <c r="I35" i="23"/>
  <c r="G35" i="23"/>
  <c r="B35" i="23"/>
  <c r="R34" i="23"/>
  <c r="P34" i="23"/>
  <c r="O34" i="23"/>
  <c r="K34" i="23"/>
  <c r="I34" i="23"/>
  <c r="G34" i="23"/>
  <c r="B34" i="23"/>
  <c r="R33" i="23"/>
  <c r="P33" i="23"/>
  <c r="O33" i="23"/>
  <c r="K33" i="23"/>
  <c r="I33" i="23"/>
  <c r="G33" i="23"/>
  <c r="B33" i="23"/>
  <c r="R32" i="23"/>
  <c r="P32" i="23"/>
  <c r="O32" i="23"/>
  <c r="K32" i="23"/>
  <c r="I32" i="23"/>
  <c r="G32" i="23"/>
  <c r="B32" i="23"/>
  <c r="R31" i="23"/>
  <c r="P31" i="23"/>
  <c r="O31" i="23"/>
  <c r="K31" i="23"/>
  <c r="I31" i="23"/>
  <c r="G31" i="23"/>
  <c r="B31" i="23"/>
  <c r="R30" i="23"/>
  <c r="P30" i="23"/>
  <c r="O30" i="23"/>
  <c r="K30" i="23"/>
  <c r="I30" i="23"/>
  <c r="G30" i="23"/>
  <c r="B30" i="23"/>
  <c r="R29" i="23"/>
  <c r="P29" i="23"/>
  <c r="O29" i="23"/>
  <c r="K29" i="23"/>
  <c r="I29" i="23"/>
  <c r="G29" i="23"/>
  <c r="B29" i="23"/>
  <c r="R28" i="23"/>
  <c r="P28" i="23"/>
  <c r="O28" i="23"/>
  <c r="K28" i="23"/>
  <c r="I28" i="23"/>
  <c r="G28" i="23"/>
  <c r="B28" i="23"/>
  <c r="R27" i="23"/>
  <c r="P27" i="23"/>
  <c r="O27" i="23"/>
  <c r="K27" i="23"/>
  <c r="I27" i="23"/>
  <c r="G27" i="23"/>
  <c r="B27" i="23"/>
  <c r="R26" i="23"/>
  <c r="P26" i="23"/>
  <c r="O26" i="23"/>
  <c r="K26" i="23"/>
  <c r="I26" i="23"/>
  <c r="G26" i="23"/>
  <c r="B26" i="23"/>
  <c r="R25" i="23"/>
  <c r="P25" i="23"/>
  <c r="O25" i="23"/>
  <c r="K25" i="23"/>
  <c r="I25" i="23"/>
  <c r="G25" i="23"/>
  <c r="B25" i="23"/>
  <c r="R24" i="23"/>
  <c r="P24" i="23"/>
  <c r="O24" i="23"/>
  <c r="K24" i="23"/>
  <c r="I24" i="23"/>
  <c r="G24" i="23"/>
  <c r="B24" i="23"/>
  <c r="R23" i="23"/>
  <c r="P23" i="23"/>
  <c r="O23" i="23"/>
  <c r="K23" i="23"/>
  <c r="I23" i="23"/>
  <c r="G23" i="23"/>
  <c r="B23" i="23"/>
  <c r="R22" i="23"/>
  <c r="P22" i="23"/>
  <c r="O22" i="23"/>
  <c r="K22" i="23"/>
  <c r="I22" i="23"/>
  <c r="G22" i="23"/>
  <c r="B22" i="23"/>
  <c r="R21" i="23"/>
  <c r="P21" i="23"/>
  <c r="O21" i="23"/>
  <c r="K21" i="23"/>
  <c r="I21" i="23"/>
  <c r="G21" i="23"/>
  <c r="B21" i="23"/>
  <c r="R20" i="23"/>
  <c r="P20" i="23"/>
  <c r="O20" i="23"/>
  <c r="K20" i="23"/>
  <c r="I20" i="23"/>
  <c r="G20" i="23"/>
  <c r="B20" i="23"/>
  <c r="L14" i="23"/>
  <c r="C14" i="23"/>
  <c r="N12" i="23"/>
  <c r="M12" i="23"/>
  <c r="K12" i="23"/>
  <c r="E12" i="23"/>
  <c r="D12" i="23"/>
  <c r="B12" i="23"/>
  <c r="N11" i="23"/>
  <c r="M11" i="23"/>
  <c r="K11" i="23"/>
  <c r="E11" i="23"/>
  <c r="D11" i="23"/>
  <c r="B11" i="23"/>
  <c r="N10" i="23"/>
  <c r="M10" i="23"/>
  <c r="K10" i="23"/>
  <c r="E10" i="23"/>
  <c r="D10" i="23"/>
  <c r="B10" i="23"/>
  <c r="N9" i="23"/>
  <c r="M9" i="23"/>
  <c r="K9" i="23"/>
  <c r="E9" i="23"/>
  <c r="D9" i="23"/>
  <c r="B9" i="23"/>
  <c r="N8" i="23"/>
  <c r="M8" i="23"/>
  <c r="K8" i="23"/>
  <c r="E8" i="23"/>
  <c r="D8" i="23"/>
  <c r="B8" i="23"/>
  <c r="N7" i="23"/>
  <c r="M7" i="23"/>
  <c r="K7" i="23"/>
  <c r="E7" i="23"/>
  <c r="D7" i="23"/>
  <c r="B7" i="23"/>
  <c r="N6" i="23"/>
  <c r="M6" i="23"/>
  <c r="K6" i="23"/>
  <c r="E6" i="23"/>
  <c r="D6" i="23"/>
  <c r="B6" i="23"/>
  <c r="N5" i="23"/>
  <c r="M5" i="23"/>
  <c r="K5" i="23"/>
  <c r="E5" i="23"/>
  <c r="D5" i="23"/>
  <c r="B5" i="23"/>
  <c r="N4" i="23"/>
  <c r="M4" i="23"/>
  <c r="K4" i="23"/>
  <c r="E4" i="23"/>
  <c r="D4" i="23"/>
  <c r="B4" i="23"/>
  <c r="N3" i="23"/>
  <c r="M3" i="23"/>
  <c r="K3" i="23"/>
  <c r="E3" i="23"/>
  <c r="D3" i="23"/>
  <c r="B3" i="23"/>
  <c r="C2" i="22"/>
  <c r="L2" i="22"/>
  <c r="B39" i="22"/>
  <c r="B38" i="22"/>
  <c r="B37" i="22"/>
  <c r="B36" i="22"/>
  <c r="B35" i="22"/>
  <c r="B34" i="22"/>
  <c r="B33" i="22"/>
  <c r="B32" i="22"/>
  <c r="B31" i="22"/>
  <c r="B30" i="22"/>
  <c r="B29" i="22"/>
  <c r="B28" i="22"/>
  <c r="B27" i="22"/>
  <c r="B26" i="22"/>
  <c r="B25" i="22"/>
  <c r="B24" i="22"/>
  <c r="B23" i="22"/>
  <c r="B22" i="22"/>
  <c r="B21" i="22"/>
  <c r="B20" i="22"/>
  <c r="L14" i="22"/>
  <c r="C14" i="22"/>
  <c r="N12" i="22"/>
  <c r="M12" i="22"/>
  <c r="K12" i="22"/>
  <c r="E12" i="22"/>
  <c r="D12" i="22"/>
  <c r="B12" i="22"/>
  <c r="N11" i="22"/>
  <c r="M11" i="22"/>
  <c r="K11" i="22"/>
  <c r="E11" i="22"/>
  <c r="D11" i="22"/>
  <c r="B11" i="22"/>
  <c r="N10" i="22"/>
  <c r="M10" i="22"/>
  <c r="K10" i="22"/>
  <c r="E10" i="22"/>
  <c r="D10" i="22"/>
  <c r="B10" i="22"/>
  <c r="N9" i="22"/>
  <c r="M9" i="22"/>
  <c r="K9" i="22"/>
  <c r="E9" i="22"/>
  <c r="D9" i="22"/>
  <c r="B9" i="22"/>
  <c r="N8" i="22"/>
  <c r="M8" i="22"/>
  <c r="K8" i="22"/>
  <c r="E8" i="22"/>
  <c r="D8" i="22"/>
  <c r="B8" i="22"/>
  <c r="N7" i="22"/>
  <c r="M7" i="22"/>
  <c r="K7" i="22"/>
  <c r="E7" i="22"/>
  <c r="D7" i="22"/>
  <c r="B7" i="22"/>
  <c r="N6" i="22"/>
  <c r="M6" i="22"/>
  <c r="M15" i="22" s="1"/>
  <c r="K6" i="22"/>
  <c r="E6" i="22"/>
  <c r="D6" i="22"/>
  <c r="B6" i="22"/>
  <c r="N5" i="22"/>
  <c r="M5" i="22"/>
  <c r="K5" i="22"/>
  <c r="E5" i="22"/>
  <c r="D5" i="22"/>
  <c r="B5" i="22"/>
  <c r="N4" i="22"/>
  <c r="M4" i="22"/>
  <c r="K4" i="22"/>
  <c r="E4" i="22"/>
  <c r="D4" i="22"/>
  <c r="B4" i="22"/>
  <c r="N3" i="22"/>
  <c r="M3" i="22"/>
  <c r="K3" i="22"/>
  <c r="E3" i="22"/>
  <c r="D3" i="22"/>
  <c r="B3" i="22"/>
  <c r="B40" i="17"/>
  <c r="B39" i="17"/>
  <c r="B38" i="17"/>
  <c r="B37" i="17"/>
  <c r="B36" i="17"/>
  <c r="B35" i="17"/>
  <c r="B34" i="17"/>
  <c r="B33" i="17"/>
  <c r="B32" i="17"/>
  <c r="B31" i="17"/>
  <c r="B30" i="17"/>
  <c r="B29" i="17"/>
  <c r="B28" i="17"/>
  <c r="B27" i="17"/>
  <c r="B26" i="17"/>
  <c r="B25" i="17"/>
  <c r="B24" i="17"/>
  <c r="B23" i="17"/>
  <c r="B22" i="17"/>
  <c r="B21" i="17"/>
  <c r="B39" i="20"/>
  <c r="B38" i="20"/>
  <c r="B37" i="20"/>
  <c r="B36" i="20"/>
  <c r="B35" i="20"/>
  <c r="B34" i="20"/>
  <c r="B33" i="20"/>
  <c r="B32" i="20"/>
  <c r="B31" i="20"/>
  <c r="B30" i="20"/>
  <c r="B29" i="20"/>
  <c r="B28" i="20"/>
  <c r="B27" i="20"/>
  <c r="B26" i="20"/>
  <c r="B25" i="20"/>
  <c r="B24" i="20"/>
  <c r="B23" i="20"/>
  <c r="B22" i="20"/>
  <c r="B21" i="20"/>
  <c r="B20" i="20"/>
  <c r="B20" i="19"/>
  <c r="B39" i="19"/>
  <c r="B38" i="19"/>
  <c r="B37" i="19"/>
  <c r="B36" i="19"/>
  <c r="B35" i="19"/>
  <c r="B34" i="19"/>
  <c r="B33" i="19"/>
  <c r="B32" i="19"/>
  <c r="B31" i="19"/>
  <c r="B30" i="19"/>
  <c r="B29" i="19"/>
  <c r="B28" i="19"/>
  <c r="B27" i="19"/>
  <c r="B26" i="19"/>
  <c r="B25" i="19"/>
  <c r="B24" i="19"/>
  <c r="B23" i="19"/>
  <c r="B22" i="19"/>
  <c r="B21" i="19"/>
  <c r="L14" i="20"/>
  <c r="C14" i="20"/>
  <c r="N12" i="20"/>
  <c r="M12" i="20"/>
  <c r="K12" i="20"/>
  <c r="E12" i="20"/>
  <c r="D12" i="20"/>
  <c r="B12" i="20"/>
  <c r="N11" i="20"/>
  <c r="M11" i="20"/>
  <c r="K11" i="20"/>
  <c r="E11" i="20"/>
  <c r="D11" i="20"/>
  <c r="B11" i="20"/>
  <c r="N10" i="20"/>
  <c r="M10" i="20"/>
  <c r="K10" i="20"/>
  <c r="E10" i="20"/>
  <c r="D10" i="20"/>
  <c r="B10" i="20"/>
  <c r="N9" i="20"/>
  <c r="M9" i="20"/>
  <c r="K9" i="20"/>
  <c r="E9" i="20"/>
  <c r="D9" i="20"/>
  <c r="B9" i="20"/>
  <c r="N8" i="20"/>
  <c r="M8" i="20"/>
  <c r="K8" i="20"/>
  <c r="E8" i="20"/>
  <c r="D8" i="20"/>
  <c r="B8" i="20"/>
  <c r="N7" i="20"/>
  <c r="M7" i="20"/>
  <c r="K7" i="20"/>
  <c r="E7" i="20"/>
  <c r="D7" i="20"/>
  <c r="B7" i="20"/>
  <c r="N6" i="20"/>
  <c r="M6" i="20"/>
  <c r="K6" i="20"/>
  <c r="E6" i="20"/>
  <c r="D6" i="20"/>
  <c r="B6" i="20"/>
  <c r="N5" i="20"/>
  <c r="M5" i="20"/>
  <c r="K5" i="20"/>
  <c r="E5" i="20"/>
  <c r="D5" i="20"/>
  <c r="B5" i="20"/>
  <c r="N4" i="20"/>
  <c r="M4" i="20"/>
  <c r="K4" i="20"/>
  <c r="E4" i="20"/>
  <c r="D4" i="20"/>
  <c r="B4" i="20"/>
  <c r="N3" i="20"/>
  <c r="M3" i="20"/>
  <c r="K3" i="20"/>
  <c r="E3" i="20"/>
  <c r="D3" i="20"/>
  <c r="B3" i="20"/>
  <c r="L14" i="19"/>
  <c r="C14" i="19"/>
  <c r="N12" i="19"/>
  <c r="M12" i="19"/>
  <c r="K12" i="19"/>
  <c r="E12" i="19"/>
  <c r="D12" i="19"/>
  <c r="B12" i="19"/>
  <c r="N11" i="19"/>
  <c r="M11" i="19"/>
  <c r="K11" i="19"/>
  <c r="E11" i="19"/>
  <c r="D11" i="19"/>
  <c r="B11" i="19"/>
  <c r="N10" i="19"/>
  <c r="M10" i="19"/>
  <c r="K10" i="19"/>
  <c r="E10" i="19"/>
  <c r="D10" i="19"/>
  <c r="B10" i="19"/>
  <c r="N9" i="19"/>
  <c r="M9" i="19"/>
  <c r="K9" i="19"/>
  <c r="E9" i="19"/>
  <c r="D9" i="19"/>
  <c r="B9" i="19"/>
  <c r="N8" i="19"/>
  <c r="M8" i="19"/>
  <c r="K8" i="19"/>
  <c r="E8" i="19"/>
  <c r="D8" i="19"/>
  <c r="B8" i="19"/>
  <c r="N7" i="19"/>
  <c r="M7" i="19"/>
  <c r="K7" i="19"/>
  <c r="E7" i="19"/>
  <c r="D7" i="19"/>
  <c r="B7" i="19"/>
  <c r="N6" i="19"/>
  <c r="M6" i="19"/>
  <c r="K6" i="19"/>
  <c r="E6" i="19"/>
  <c r="D6" i="19"/>
  <c r="B6" i="19"/>
  <c r="N5" i="19"/>
  <c r="M15" i="19" s="1"/>
  <c r="M5" i="19"/>
  <c r="K5" i="19"/>
  <c r="E5" i="19"/>
  <c r="D5" i="19"/>
  <c r="B5" i="19"/>
  <c r="N4" i="19"/>
  <c r="M4" i="19"/>
  <c r="K4" i="19"/>
  <c r="E4" i="19"/>
  <c r="D4" i="19"/>
  <c r="B4" i="19"/>
  <c r="N3" i="19"/>
  <c r="M3" i="19"/>
  <c r="K3" i="19"/>
  <c r="E3" i="19"/>
  <c r="D3" i="19"/>
  <c r="B3" i="19"/>
  <c r="D15" i="20" l="1"/>
  <c r="D15" i="19"/>
  <c r="D17" i="19" s="1"/>
  <c r="I17" i="19" s="1"/>
  <c r="I16" i="19" s="1"/>
  <c r="M15" i="25"/>
  <c r="M15" i="23"/>
  <c r="M15" i="20"/>
  <c r="D15" i="25"/>
  <c r="D15" i="24"/>
  <c r="D17" i="24" s="1"/>
  <c r="D15" i="23"/>
  <c r="D15" i="22"/>
  <c r="D17" i="22" s="1"/>
  <c r="I17" i="22" s="1"/>
  <c r="B12" i="17"/>
  <c r="B11" i="17"/>
  <c r="B10" i="17"/>
  <c r="B9" i="17"/>
  <c r="B8" i="17"/>
  <c r="B7" i="17"/>
  <c r="B6" i="17"/>
  <c r="B5" i="17"/>
  <c r="B4" i="17"/>
  <c r="B3" i="17"/>
  <c r="D4" i="17"/>
  <c r="E4" i="17"/>
  <c r="D5" i="17"/>
  <c r="E5" i="17"/>
  <c r="D6" i="17"/>
  <c r="E6" i="17"/>
  <c r="D7" i="17"/>
  <c r="E7" i="17"/>
  <c r="D8" i="17"/>
  <c r="E8" i="17"/>
  <c r="D9" i="17"/>
  <c r="E9" i="17"/>
  <c r="D10" i="17"/>
  <c r="E10" i="17"/>
  <c r="D11" i="17"/>
  <c r="E11" i="17"/>
  <c r="D12" i="17"/>
  <c r="E12" i="17"/>
  <c r="E3" i="17"/>
  <c r="D3" i="17"/>
  <c r="K4" i="17"/>
  <c r="K5" i="17"/>
  <c r="K6" i="17"/>
  <c r="K7" i="17"/>
  <c r="K8" i="17"/>
  <c r="K9" i="17"/>
  <c r="K10" i="17"/>
  <c r="K11" i="17"/>
  <c r="K12" i="17"/>
  <c r="K3" i="17"/>
  <c r="M4" i="17"/>
  <c r="N4" i="17"/>
  <c r="M5" i="17"/>
  <c r="N5" i="17"/>
  <c r="M6" i="17"/>
  <c r="N6" i="17"/>
  <c r="M7" i="17"/>
  <c r="N7" i="17"/>
  <c r="M8" i="17"/>
  <c r="N8" i="17"/>
  <c r="M9" i="17"/>
  <c r="N9" i="17"/>
  <c r="M10" i="17"/>
  <c r="N10" i="17"/>
  <c r="M11" i="17"/>
  <c r="N11" i="17"/>
  <c r="M12" i="17"/>
  <c r="N12" i="17"/>
  <c r="N3" i="17"/>
  <c r="M3" i="17"/>
  <c r="D17" i="20" l="1"/>
  <c r="I17" i="20" s="1"/>
  <c r="Q18" i="20" s="1"/>
  <c r="D17" i="25"/>
  <c r="I17" i="25" s="1"/>
  <c r="L18" i="25" s="1"/>
  <c r="Q18" i="22"/>
  <c r="D17" i="23"/>
  <c r="I17" i="23" s="1"/>
  <c r="L18" i="23" s="1"/>
  <c r="H18" i="24"/>
  <c r="I17" i="24"/>
  <c r="L18" i="24" s="1"/>
  <c r="C18" i="19"/>
  <c r="L18" i="19"/>
  <c r="C18" i="24"/>
  <c r="C18" i="22"/>
  <c r="H18" i="22"/>
  <c r="L18" i="22"/>
  <c r="H18" i="19"/>
  <c r="O40" i="17"/>
  <c r="O39" i="17"/>
  <c r="O38" i="17"/>
  <c r="O37" i="17"/>
  <c r="O36" i="17"/>
  <c r="O35" i="17"/>
  <c r="O34" i="17"/>
  <c r="O33" i="17"/>
  <c r="O32" i="17"/>
  <c r="O31" i="17"/>
  <c r="O30" i="17"/>
  <c r="O29" i="17"/>
  <c r="O28" i="17"/>
  <c r="O27" i="17"/>
  <c r="O26" i="17"/>
  <c r="O25" i="17"/>
  <c r="O24" i="17"/>
  <c r="O23" i="17"/>
  <c r="O22" i="17"/>
  <c r="O21" i="17"/>
  <c r="R40" i="17"/>
  <c r="R39" i="17"/>
  <c r="R38" i="17"/>
  <c r="R37" i="17"/>
  <c r="R36" i="17"/>
  <c r="R35" i="17"/>
  <c r="R34" i="17"/>
  <c r="R33" i="17"/>
  <c r="R32" i="17"/>
  <c r="R31" i="17"/>
  <c r="R30" i="17"/>
  <c r="R29" i="17"/>
  <c r="R28" i="17"/>
  <c r="R27" i="17"/>
  <c r="R26" i="17"/>
  <c r="R25" i="17"/>
  <c r="R24" i="17"/>
  <c r="R23" i="17"/>
  <c r="R22" i="17"/>
  <c r="R21" i="17"/>
  <c r="I21" i="17"/>
  <c r="I22" i="17"/>
  <c r="I23" i="17"/>
  <c r="I24" i="17"/>
  <c r="I25" i="17"/>
  <c r="I26" i="17"/>
  <c r="I27" i="17"/>
  <c r="I28" i="17"/>
  <c r="I29" i="17"/>
  <c r="I30" i="17"/>
  <c r="I31" i="17"/>
  <c r="I32" i="17"/>
  <c r="I33" i="17"/>
  <c r="I34" i="17"/>
  <c r="I35" i="17"/>
  <c r="I36" i="17"/>
  <c r="I37" i="17"/>
  <c r="I38" i="17"/>
  <c r="I39" i="17"/>
  <c r="I40" i="17"/>
  <c r="P40" i="17"/>
  <c r="P39" i="17"/>
  <c r="P38" i="17"/>
  <c r="P37" i="17"/>
  <c r="P36" i="17"/>
  <c r="P35" i="17"/>
  <c r="P34" i="17"/>
  <c r="P33" i="17"/>
  <c r="P32" i="17"/>
  <c r="P31" i="17"/>
  <c r="P30" i="17"/>
  <c r="P29" i="17"/>
  <c r="P28" i="17"/>
  <c r="P27" i="17"/>
  <c r="P26" i="17"/>
  <c r="P25" i="17"/>
  <c r="P24" i="17"/>
  <c r="P23" i="17"/>
  <c r="P22" i="17"/>
  <c r="P21" i="17"/>
  <c r="K40" i="17"/>
  <c r="K39" i="17"/>
  <c r="K38" i="17"/>
  <c r="K37" i="17"/>
  <c r="K36" i="17"/>
  <c r="K35" i="17"/>
  <c r="K34" i="17"/>
  <c r="K33" i="17"/>
  <c r="K32" i="17"/>
  <c r="K31" i="17"/>
  <c r="K30" i="17"/>
  <c r="K29" i="17"/>
  <c r="K28" i="17"/>
  <c r="K27" i="17"/>
  <c r="K26" i="17"/>
  <c r="K25" i="17"/>
  <c r="K24" i="17"/>
  <c r="K23" i="17"/>
  <c r="K22" i="17"/>
  <c r="K21" i="17"/>
  <c r="G40" i="17"/>
  <c r="G39" i="17"/>
  <c r="G38" i="17"/>
  <c r="G37" i="17"/>
  <c r="G36" i="17"/>
  <c r="G35" i="17"/>
  <c r="G34" i="17"/>
  <c r="G33" i="17"/>
  <c r="G32" i="17"/>
  <c r="G31" i="17"/>
  <c r="G30" i="17"/>
  <c r="G29" i="17"/>
  <c r="G28" i="17"/>
  <c r="G27" i="17"/>
  <c r="G26" i="17"/>
  <c r="G25" i="17"/>
  <c r="G24" i="17"/>
  <c r="G23" i="17"/>
  <c r="G22" i="17"/>
  <c r="G21" i="17"/>
  <c r="C2" i="17"/>
  <c r="L2" i="17"/>
  <c r="C18" i="20" l="1"/>
  <c r="C18" i="25"/>
  <c r="H18" i="25"/>
  <c r="Q18" i="25"/>
  <c r="H18" i="20"/>
  <c r="C18" i="23"/>
  <c r="H18" i="23"/>
  <c r="Q18" i="24"/>
  <c r="Q18" i="23"/>
  <c r="Q18" i="19"/>
  <c r="L18" i="20"/>
  <c r="I15" i="17"/>
  <c r="D15" i="17"/>
  <c r="L14" i="17"/>
  <c r="C14" i="17"/>
  <c r="B18" i="17" l="1"/>
  <c r="I18" i="17" s="1"/>
  <c r="Q19" i="17" s="1"/>
  <c r="H19" i="17" l="1"/>
  <c r="C19" i="17"/>
  <c r="L19" i="17" l="1"/>
</calcChain>
</file>

<file path=xl/comments1.xml><?xml version="1.0" encoding="utf-8"?>
<comments xmlns="http://schemas.openxmlformats.org/spreadsheetml/2006/main">
  <authors>
    <author>Avtor</author>
  </authors>
  <commentList>
    <comment ref="A1" authorId="0">
      <text>
        <r>
          <rPr>
            <sz val="9"/>
            <color indexed="81"/>
            <rFont val="Segoe UI"/>
            <family val="2"/>
            <charset val="238"/>
          </rPr>
          <t xml:space="preserve">Legend: 
</t>
        </r>
        <r>
          <rPr>
            <b/>
            <sz val="9"/>
            <color indexed="81"/>
            <rFont val="Segoe UI"/>
            <family val="2"/>
            <charset val="238"/>
          </rPr>
          <t>Landuse / sector</t>
        </r>
        <r>
          <rPr>
            <sz val="9"/>
            <color indexed="81"/>
            <rFont val="Segoe UI"/>
            <family val="2"/>
            <charset val="238"/>
          </rPr>
          <t xml:space="preserve">
A - </t>
        </r>
        <r>
          <rPr>
            <b/>
            <sz val="9"/>
            <color indexed="81"/>
            <rFont val="Segoe UI"/>
            <family val="2"/>
            <charset val="238"/>
          </rPr>
          <t>A</t>
        </r>
        <r>
          <rPr>
            <sz val="9"/>
            <color indexed="81"/>
            <rFont val="Segoe UI"/>
            <family val="2"/>
            <charset val="238"/>
          </rPr>
          <t xml:space="preserve">griculture; agricultural land predominantly
F - </t>
        </r>
        <r>
          <rPr>
            <b/>
            <sz val="9"/>
            <color indexed="81"/>
            <rFont val="Segoe UI"/>
            <family val="2"/>
            <charset val="238"/>
          </rPr>
          <t>F</t>
        </r>
        <r>
          <rPr>
            <sz val="9"/>
            <color indexed="81"/>
            <rFont val="Segoe UI"/>
            <family val="2"/>
            <charset val="238"/>
          </rPr>
          <t xml:space="preserve">orestry; forests
N - </t>
        </r>
        <r>
          <rPr>
            <b/>
            <sz val="9"/>
            <color indexed="81"/>
            <rFont val="Segoe UI"/>
            <family val="2"/>
            <charset val="238"/>
          </rPr>
          <t>N</t>
        </r>
        <r>
          <rPr>
            <sz val="9"/>
            <color indexed="81"/>
            <rFont val="Segoe UI"/>
            <family val="2"/>
            <charset val="238"/>
          </rPr>
          <t xml:space="preserve">ature protection &amp; Biodiversity, (semi)natural aeas
U - </t>
        </r>
        <r>
          <rPr>
            <b/>
            <sz val="9"/>
            <color indexed="81"/>
            <rFont val="Segoe UI"/>
            <family val="2"/>
            <charset val="238"/>
          </rPr>
          <t>U</t>
        </r>
        <r>
          <rPr>
            <sz val="9"/>
            <color indexed="81"/>
            <rFont val="Segoe UI"/>
            <family val="2"/>
            <charset val="238"/>
          </rPr>
          <t xml:space="preserve">rban landuses
D - natural </t>
        </r>
        <r>
          <rPr>
            <b/>
            <sz val="9"/>
            <color indexed="81"/>
            <rFont val="Segoe UI"/>
            <family val="2"/>
            <charset val="238"/>
          </rPr>
          <t>D</t>
        </r>
        <r>
          <rPr>
            <sz val="9"/>
            <color indexed="81"/>
            <rFont val="Segoe UI"/>
            <family val="2"/>
            <charset val="238"/>
          </rPr>
          <t xml:space="preserve">isaster prevention; all landuses
P - </t>
        </r>
        <r>
          <rPr>
            <b/>
            <sz val="9"/>
            <color indexed="81"/>
            <rFont val="Segoe UI"/>
            <family val="2"/>
            <charset val="238"/>
          </rPr>
          <t>P</t>
        </r>
        <r>
          <rPr>
            <sz val="9"/>
            <color indexed="81"/>
            <rFont val="Segoe UI"/>
            <family val="2"/>
            <charset val="238"/>
          </rPr>
          <t xml:space="preserve">lanning; mainly urban, industrial and traffic areas
T - </t>
        </r>
        <r>
          <rPr>
            <b/>
            <sz val="9"/>
            <color indexed="81"/>
            <rFont val="Segoe UI"/>
            <family val="2"/>
            <charset val="238"/>
          </rPr>
          <t>T</t>
        </r>
        <r>
          <rPr>
            <sz val="9"/>
            <color indexed="81"/>
            <rFont val="Segoe UI"/>
            <family val="2"/>
            <charset val="238"/>
          </rPr>
          <t xml:space="preserve">ourism -predominantly agricultural, forest, (semi)natural land-uses
</t>
        </r>
      </text>
    </comment>
    <comment ref="J1" authorId="0">
      <text>
        <r>
          <rPr>
            <sz val="9"/>
            <color indexed="81"/>
            <rFont val="Segoe UI"/>
            <family val="2"/>
            <charset val="238"/>
          </rPr>
          <t xml:space="preserve">Legend: 
</t>
        </r>
        <r>
          <rPr>
            <b/>
            <sz val="9"/>
            <color indexed="81"/>
            <rFont val="Segoe UI"/>
            <family val="2"/>
            <charset val="238"/>
          </rPr>
          <t>Landuse / sector</t>
        </r>
        <r>
          <rPr>
            <sz val="9"/>
            <color indexed="81"/>
            <rFont val="Segoe UI"/>
            <family val="2"/>
            <charset val="238"/>
          </rPr>
          <t xml:space="preserve">
A - </t>
        </r>
        <r>
          <rPr>
            <b/>
            <sz val="9"/>
            <color indexed="81"/>
            <rFont val="Segoe UI"/>
            <family val="2"/>
            <charset val="238"/>
          </rPr>
          <t>A</t>
        </r>
        <r>
          <rPr>
            <sz val="9"/>
            <color indexed="81"/>
            <rFont val="Segoe UI"/>
            <family val="2"/>
            <charset val="238"/>
          </rPr>
          <t xml:space="preserve">griculture; agricultural land predominantly
F - </t>
        </r>
        <r>
          <rPr>
            <b/>
            <sz val="9"/>
            <color indexed="81"/>
            <rFont val="Segoe UI"/>
            <family val="2"/>
            <charset val="238"/>
          </rPr>
          <t>F</t>
        </r>
        <r>
          <rPr>
            <sz val="9"/>
            <color indexed="81"/>
            <rFont val="Segoe UI"/>
            <family val="2"/>
            <charset val="238"/>
          </rPr>
          <t xml:space="preserve">orestry; forests
N - </t>
        </r>
        <r>
          <rPr>
            <b/>
            <sz val="9"/>
            <color indexed="81"/>
            <rFont val="Segoe UI"/>
            <family val="2"/>
            <charset val="238"/>
          </rPr>
          <t>N</t>
        </r>
        <r>
          <rPr>
            <sz val="9"/>
            <color indexed="81"/>
            <rFont val="Segoe UI"/>
            <family val="2"/>
            <charset val="238"/>
          </rPr>
          <t xml:space="preserve">ature protection &amp; Biodiversity, (semi)natural aeas
U - </t>
        </r>
        <r>
          <rPr>
            <b/>
            <sz val="9"/>
            <color indexed="81"/>
            <rFont val="Segoe UI"/>
            <family val="2"/>
            <charset val="238"/>
          </rPr>
          <t>U</t>
        </r>
        <r>
          <rPr>
            <sz val="9"/>
            <color indexed="81"/>
            <rFont val="Segoe UI"/>
            <family val="2"/>
            <charset val="238"/>
          </rPr>
          <t xml:space="preserve">rban landuses
D - natural </t>
        </r>
        <r>
          <rPr>
            <b/>
            <sz val="9"/>
            <color indexed="81"/>
            <rFont val="Segoe UI"/>
            <family val="2"/>
            <charset val="238"/>
          </rPr>
          <t>D</t>
        </r>
        <r>
          <rPr>
            <sz val="9"/>
            <color indexed="81"/>
            <rFont val="Segoe UI"/>
            <family val="2"/>
            <charset val="238"/>
          </rPr>
          <t xml:space="preserve">isaster prevention; all landuses
P - </t>
        </r>
        <r>
          <rPr>
            <b/>
            <sz val="9"/>
            <color indexed="81"/>
            <rFont val="Segoe UI"/>
            <family val="2"/>
            <charset val="238"/>
          </rPr>
          <t>P</t>
        </r>
        <r>
          <rPr>
            <sz val="9"/>
            <color indexed="81"/>
            <rFont val="Segoe UI"/>
            <family val="2"/>
            <charset val="238"/>
          </rPr>
          <t xml:space="preserve">lanning; mainly urban, industrial and traffic areas
T - </t>
        </r>
        <r>
          <rPr>
            <b/>
            <sz val="9"/>
            <color indexed="81"/>
            <rFont val="Segoe UI"/>
            <family val="2"/>
            <charset val="238"/>
          </rPr>
          <t>T</t>
        </r>
        <r>
          <rPr>
            <sz val="9"/>
            <color indexed="81"/>
            <rFont val="Segoe UI"/>
            <family val="2"/>
            <charset val="238"/>
          </rPr>
          <t xml:space="preserve">ourism -predominantly agricultural, forest, (semi)natural land-uses
</t>
        </r>
      </text>
    </comment>
  </commentList>
</comments>
</file>

<file path=xl/sharedStrings.xml><?xml version="1.0" encoding="utf-8"?>
<sst xmlns="http://schemas.openxmlformats.org/spreadsheetml/2006/main" count="1334" uniqueCount="521">
  <si>
    <t>Agriculture</t>
  </si>
  <si>
    <t>Base saturation</t>
  </si>
  <si>
    <t>class</t>
  </si>
  <si>
    <t>%</t>
  </si>
  <si>
    <t>mg/100g</t>
  </si>
  <si>
    <t>P01</t>
  </si>
  <si>
    <t>P02</t>
  </si>
  <si>
    <t>P03</t>
  </si>
  <si>
    <t>P04</t>
  </si>
  <si>
    <t>P05</t>
  </si>
  <si>
    <t>P06</t>
  </si>
  <si>
    <t>P07</t>
  </si>
  <si>
    <t>P08</t>
  </si>
  <si>
    <t>S01</t>
  </si>
  <si>
    <t>S02</t>
  </si>
  <si>
    <t>S03</t>
  </si>
  <si>
    <t>S04</t>
  </si>
  <si>
    <t>S05</t>
  </si>
  <si>
    <t>S06</t>
  </si>
  <si>
    <t>S07</t>
  </si>
  <si>
    <t>S08</t>
  </si>
  <si>
    <t>S09</t>
  </si>
  <si>
    <t>S10</t>
  </si>
  <si>
    <t>cm</t>
  </si>
  <si>
    <t>P10</t>
  </si>
  <si>
    <t>M01</t>
  </si>
  <si>
    <t>M02</t>
  </si>
  <si>
    <t>M03</t>
  </si>
  <si>
    <t>M04</t>
  </si>
  <si>
    <t>M05</t>
  </si>
  <si>
    <t>M06</t>
  </si>
  <si>
    <t>M07</t>
  </si>
  <si>
    <t>M08</t>
  </si>
  <si>
    <t>M10</t>
  </si>
  <si>
    <t>M09</t>
  </si>
  <si>
    <t>M11</t>
  </si>
  <si>
    <t>M12</t>
  </si>
  <si>
    <t>M13</t>
  </si>
  <si>
    <t>M14</t>
  </si>
  <si>
    <t>M15</t>
  </si>
  <si>
    <t>M16</t>
  </si>
  <si>
    <t>M17</t>
  </si>
  <si>
    <t>P11</t>
  </si>
  <si>
    <t>P09</t>
  </si>
  <si>
    <t>P12</t>
  </si>
  <si>
    <t>P13</t>
  </si>
  <si>
    <t>P14</t>
  </si>
  <si>
    <t>P15</t>
  </si>
  <si>
    <t>P16</t>
  </si>
  <si>
    <t>P17</t>
  </si>
  <si>
    <t>Soil contamination</t>
  </si>
  <si>
    <t>M18</t>
  </si>
  <si>
    <t>M19</t>
  </si>
  <si>
    <t>M20</t>
  </si>
  <si>
    <t>P18</t>
  </si>
  <si>
    <t>P19</t>
  </si>
  <si>
    <t>P20</t>
  </si>
  <si>
    <t>B01</t>
  </si>
  <si>
    <t>S11</t>
  </si>
  <si>
    <t>S12</t>
  </si>
  <si>
    <t>S13</t>
  </si>
  <si>
    <t>S14</t>
  </si>
  <si>
    <t>S15</t>
  </si>
  <si>
    <t>S16</t>
  </si>
  <si>
    <t>S17</t>
  </si>
  <si>
    <t>S18</t>
  </si>
  <si>
    <t>S19</t>
  </si>
  <si>
    <t>S20</t>
  </si>
  <si>
    <t>B02</t>
  </si>
  <si>
    <t>B03</t>
  </si>
  <si>
    <t>B04</t>
  </si>
  <si>
    <t>B05</t>
  </si>
  <si>
    <t>B06</t>
  </si>
  <si>
    <t>B07</t>
  </si>
  <si>
    <t>B08</t>
  </si>
  <si>
    <t>B09</t>
  </si>
  <si>
    <t>B10</t>
  </si>
  <si>
    <t>B11</t>
  </si>
  <si>
    <t>B12</t>
  </si>
  <si>
    <t>B13</t>
  </si>
  <si>
    <t>B14</t>
  </si>
  <si>
    <t>B15</t>
  </si>
  <si>
    <t>B16</t>
  </si>
  <si>
    <t>B17</t>
  </si>
  <si>
    <t>B18</t>
  </si>
  <si>
    <t>B19</t>
  </si>
  <si>
    <t>B20</t>
  </si>
  <si>
    <t>Agricultural biomass production</t>
  </si>
  <si>
    <t>Nutrient cycle regulation</t>
  </si>
  <si>
    <t>Water retention</t>
  </si>
  <si>
    <t>Surface runoff regulation</t>
  </si>
  <si>
    <t>Water filtration and purification</t>
  </si>
  <si>
    <t>Global climate regulation (“the carbon cycle”)</t>
  </si>
  <si>
    <t>Local climate regulation (“the cooling effect”)</t>
  </si>
  <si>
    <t>Cultural and natural archives</t>
  </si>
  <si>
    <t>Soil compaction</t>
  </si>
  <si>
    <t>Topsoil acidity</t>
  </si>
  <si>
    <t>Units</t>
  </si>
  <si>
    <t>Surface stoniness</t>
  </si>
  <si>
    <t>Topsoil stoniness</t>
  </si>
  <si>
    <t>T01</t>
  </si>
  <si>
    <t>T02</t>
  </si>
  <si>
    <t>T03</t>
  </si>
  <si>
    <t>T04</t>
  </si>
  <si>
    <t>T05</t>
  </si>
  <si>
    <t>T06</t>
  </si>
  <si>
    <t>T07</t>
  </si>
  <si>
    <t>T08</t>
  </si>
  <si>
    <t>T09</t>
  </si>
  <si>
    <t>T10</t>
  </si>
  <si>
    <t>Required data to assess soil property</t>
  </si>
  <si>
    <t>T11</t>
  </si>
  <si>
    <t>T12</t>
  </si>
  <si>
    <t>T13</t>
  </si>
  <si>
    <t>T14</t>
  </si>
  <si>
    <t>T15</t>
  </si>
  <si>
    <t>T16</t>
  </si>
  <si>
    <t>T17</t>
  </si>
  <si>
    <t>T18</t>
  </si>
  <si>
    <t>T19</t>
  </si>
  <si>
    <t>T20</t>
  </si>
  <si>
    <t>relevant soil management practices</t>
  </si>
  <si>
    <t>relevant soil properties</t>
  </si>
  <si>
    <t>REQUIRED  SOIL DATA</t>
  </si>
  <si>
    <t>SOIL PROPERTIES TO MONITOR</t>
  </si>
  <si>
    <t>Topstoil texture</t>
  </si>
  <si>
    <t>Topsoil nutrient status</t>
  </si>
  <si>
    <t>Soil bearing capacity</t>
  </si>
  <si>
    <t>Topsoil structure</t>
  </si>
  <si>
    <t>General soil fertility</t>
  </si>
  <si>
    <t>Soil permeability</t>
  </si>
  <si>
    <t>Topsoil Corg  content</t>
  </si>
  <si>
    <t>Soil surface rockiness</t>
  </si>
  <si>
    <t xml:space="preserve">Topsoil consistency </t>
  </si>
  <si>
    <t>Subsoil texture class</t>
  </si>
  <si>
    <t>Subsoil bulk density</t>
  </si>
  <si>
    <t>Potasium (K) - plant available</t>
  </si>
  <si>
    <t>Topsoil and Subsoil Data</t>
  </si>
  <si>
    <t>Soil Body / Subsoil  Data</t>
  </si>
  <si>
    <t>Texture class</t>
  </si>
  <si>
    <t>Phosphorus (P) - plant available</t>
  </si>
  <si>
    <t>value</t>
  </si>
  <si>
    <t>kg/dm³</t>
  </si>
  <si>
    <t>Calcum carbonate equivalent total</t>
  </si>
  <si>
    <t xml:space="preserve">Clay total </t>
  </si>
  <si>
    <t>Silt total</t>
  </si>
  <si>
    <t>Sand total</t>
  </si>
  <si>
    <t>g/kg</t>
  </si>
  <si>
    <t>cmol(c)/kg</t>
  </si>
  <si>
    <t>dS/m</t>
  </si>
  <si>
    <t>Coarse fragments gravimetric total</t>
  </si>
  <si>
    <t>g/100g</t>
  </si>
  <si>
    <t>Total carbon (C)</t>
  </si>
  <si>
    <t>Water retention gravimetric</t>
  </si>
  <si>
    <t>Surface rockiness</t>
  </si>
  <si>
    <t>Soil depth to impermeable layer</t>
  </si>
  <si>
    <t>Soil depth total</t>
  </si>
  <si>
    <t>Electrical conductivity (EC)</t>
  </si>
  <si>
    <t>Bulk density (BD)</t>
  </si>
  <si>
    <t>Cation exchange capacity (CEC)</t>
  </si>
  <si>
    <t>Nitrogen (N) total</t>
  </si>
  <si>
    <t>Permeability rate</t>
  </si>
  <si>
    <t>cm/h</t>
  </si>
  <si>
    <t>Presence of compacted layer</t>
  </si>
  <si>
    <t>True/False</t>
  </si>
  <si>
    <t>Topsoil buffering capacity</t>
  </si>
  <si>
    <t>Soil water retention capacity</t>
  </si>
  <si>
    <t>Topsoil biodiversity</t>
  </si>
  <si>
    <t>Soil water filtering capacity</t>
  </si>
  <si>
    <t>Soil compaction status</t>
  </si>
  <si>
    <t>Soil depth</t>
  </si>
  <si>
    <t>Soil habitat and biodiversity</t>
  </si>
  <si>
    <t>Recreational and spiritual services</t>
  </si>
  <si>
    <t>Soil carbon sequestration agricultural practices</t>
  </si>
  <si>
    <t>Use of cover crops</t>
  </si>
  <si>
    <t>No-till, conservation  tillage and similar soil management</t>
  </si>
  <si>
    <t>Careful and rational water irrigation</t>
  </si>
  <si>
    <t>Managing soil nutrients, replacing taken-away nutrients</t>
  </si>
  <si>
    <t>Contour farming, wind erosion prevention measures</t>
  </si>
  <si>
    <t>Precision nutrient management, regular periodic soil analyses</t>
  </si>
  <si>
    <t>Preservation of cultural landscape</t>
  </si>
  <si>
    <t>Creation of biodiversity hot-spots in agricultural landscapes</t>
  </si>
  <si>
    <t>Safeguarding natural/cultural phenomena and diversity</t>
  </si>
  <si>
    <t>Prevention of spontaneous afforestation</t>
  </si>
  <si>
    <t>Increasing/preservation of landscape/land-use diversity</t>
  </si>
  <si>
    <t>P02,P07,P05,P03,</t>
  </si>
  <si>
    <t>Properties</t>
  </si>
  <si>
    <t>Organic matter content (Corg)</t>
  </si>
  <si>
    <t>T21</t>
  </si>
  <si>
    <t>T22</t>
  </si>
  <si>
    <t>T23</t>
  </si>
  <si>
    <t>T24</t>
  </si>
  <si>
    <t>T25</t>
  </si>
  <si>
    <t>T26</t>
  </si>
  <si>
    <t>T27</t>
  </si>
  <si>
    <t>T28</t>
  </si>
  <si>
    <t>T29</t>
  </si>
  <si>
    <t>T30</t>
  </si>
  <si>
    <t>Tcode</t>
  </si>
  <si>
    <t>Tunits</t>
  </si>
  <si>
    <t>Bcode</t>
  </si>
  <si>
    <t>Bunits</t>
  </si>
  <si>
    <t>Pcode</t>
  </si>
  <si>
    <t>Mcode</t>
  </si>
  <si>
    <t>H01</t>
  </si>
  <si>
    <t>H02</t>
  </si>
  <si>
    <t>H03</t>
  </si>
  <si>
    <t>H04</t>
  </si>
  <si>
    <t>H05</t>
  </si>
  <si>
    <t>H06</t>
  </si>
  <si>
    <t>H07</t>
  </si>
  <si>
    <t>H08</t>
  </si>
  <si>
    <t>H09</t>
  </si>
  <si>
    <t>H10</t>
  </si>
  <si>
    <t>Scode</t>
  </si>
  <si>
    <t>Hcode</t>
  </si>
  <si>
    <t>Soil Ecosystem Services</t>
  </si>
  <si>
    <t>Soil Threats</t>
  </si>
  <si>
    <t>H11</t>
  </si>
  <si>
    <t>H12</t>
  </si>
  <si>
    <t>H13</t>
  </si>
  <si>
    <t>H14</t>
  </si>
  <si>
    <t>H15</t>
  </si>
  <si>
    <t>H16</t>
  </si>
  <si>
    <t>H17</t>
  </si>
  <si>
    <t>H18</t>
  </si>
  <si>
    <t>H19</t>
  </si>
  <si>
    <t>H20</t>
  </si>
  <si>
    <t>M21</t>
  </si>
  <si>
    <t>M22</t>
  </si>
  <si>
    <t>M23</t>
  </si>
  <si>
    <t>M24</t>
  </si>
  <si>
    <t>M25</t>
  </si>
  <si>
    <t>M26</t>
  </si>
  <si>
    <t>M27</t>
  </si>
  <si>
    <t>M28</t>
  </si>
  <si>
    <t>M29</t>
  </si>
  <si>
    <t>M30</t>
  </si>
  <si>
    <t>P21</t>
  </si>
  <si>
    <t>P22</t>
  </si>
  <si>
    <t>P23</t>
  </si>
  <si>
    <t>P24</t>
  </si>
  <si>
    <t>P25</t>
  </si>
  <si>
    <t>P26</t>
  </si>
  <si>
    <t>P27</t>
  </si>
  <si>
    <t>P28</t>
  </si>
  <si>
    <t>P29</t>
  </si>
  <si>
    <t>P30</t>
  </si>
  <si>
    <t>B21</t>
  </si>
  <si>
    <t>B22</t>
  </si>
  <si>
    <t>B23</t>
  </si>
  <si>
    <t>B24</t>
  </si>
  <si>
    <t>B25</t>
  </si>
  <si>
    <t>B26</t>
  </si>
  <si>
    <t>B27</t>
  </si>
  <si>
    <t>B28</t>
  </si>
  <si>
    <t>B29</t>
  </si>
  <si>
    <t>B30</t>
  </si>
  <si>
    <t>Required soil data</t>
  </si>
  <si>
    <t>S21</t>
  </si>
  <si>
    <t>S22</t>
  </si>
  <si>
    <t>S23</t>
  </si>
  <si>
    <t>S24</t>
  </si>
  <si>
    <t>S25</t>
  </si>
  <si>
    <t>S26</t>
  </si>
  <si>
    <t>S27</t>
  </si>
  <si>
    <t>S28</t>
  </si>
  <si>
    <t>S29</t>
  </si>
  <si>
    <t>S30</t>
  </si>
  <si>
    <t>H21</t>
  </si>
  <si>
    <t>H22</t>
  </si>
  <si>
    <t>H23</t>
  </si>
  <si>
    <t>H24</t>
  </si>
  <si>
    <t>H25</t>
  </si>
  <si>
    <t>H26</t>
  </si>
  <si>
    <t>H27</t>
  </si>
  <si>
    <t>H28</t>
  </si>
  <si>
    <t>H29</t>
  </si>
  <si>
    <t>H30</t>
  </si>
  <si>
    <t>T05,</t>
  </si>
  <si>
    <t>Soil sealing</t>
  </si>
  <si>
    <t>Topsoil heavy metal contamination</t>
  </si>
  <si>
    <t xml:space="preserve">Content/presence of of plastic, metals, mineral and organic waste, ashes, etc.) </t>
  </si>
  <si>
    <t>&lt;vary&gt;</t>
  </si>
  <si>
    <t>mg/kg</t>
  </si>
  <si>
    <t>Coarse stone fragments gravimetric total</t>
  </si>
  <si>
    <t>Topsoil organic polutants contamination</t>
  </si>
  <si>
    <t>Persistent organic concentration (PAHs,PCBs, HCH)</t>
  </si>
  <si>
    <t>T01,T02,T03,T04</t>
  </si>
  <si>
    <t>T04,T16,T09</t>
  </si>
  <si>
    <t>Soil biota taxonomy richness</t>
  </si>
  <si>
    <t>Soil biodiversity</t>
  </si>
  <si>
    <t xml:space="preserve">Soil biota abundance and biomass of functional groups </t>
  </si>
  <si>
    <t>Soil biodiversity index (Shannon-Wiener, Simpsons)</t>
  </si>
  <si>
    <t>T24,T25,T26</t>
  </si>
  <si>
    <t>T06,T07,T08,T09</t>
  </si>
  <si>
    <t>T04,T13,T12,</t>
  </si>
  <si>
    <t>T09,T04,B01,T15,T12,T13,T17,T19,B07</t>
  </si>
  <si>
    <t>T17,B01,T04,T01,</t>
  </si>
  <si>
    <t>T15,T02,T05,T11,</t>
  </si>
  <si>
    <t>T04,B01,T18,B08,B04</t>
  </si>
  <si>
    <t>Topsoil pesticide residue contamination</t>
  </si>
  <si>
    <t>Topsoil contamination status</t>
  </si>
  <si>
    <t>Concentration of pesticide and pesticide residues</t>
  </si>
  <si>
    <t>T21,T22,T23,T24,</t>
  </si>
  <si>
    <t>Presence of industrial waste through soil profile</t>
  </si>
  <si>
    <t>Presence of industrial waste</t>
  </si>
  <si>
    <t xml:space="preserve">Presence of urban waste (household, municipal) </t>
  </si>
  <si>
    <t>General soil contamination status</t>
  </si>
  <si>
    <t>T21,T22,T23,T24,T25,T26,</t>
  </si>
  <si>
    <t>Industrial soil contamination</t>
  </si>
  <si>
    <t>Urban soil contamination</t>
  </si>
  <si>
    <t>Forest soil contamination</t>
  </si>
  <si>
    <t>Agricultural  soil contamination</t>
  </si>
  <si>
    <t>T21,T22,T25,</t>
  </si>
  <si>
    <t>Forest biomass production</t>
  </si>
  <si>
    <t>Land Use</t>
  </si>
  <si>
    <t>A</t>
  </si>
  <si>
    <t>AFT</t>
  </si>
  <si>
    <t>F</t>
  </si>
  <si>
    <t>Decreasing traffic on soils/use of heavy machinery</t>
  </si>
  <si>
    <t>UP</t>
  </si>
  <si>
    <t>AP</t>
  </si>
  <si>
    <t>Apply flood protection measures</t>
  </si>
  <si>
    <t>DAFU</t>
  </si>
  <si>
    <t>DAFP</t>
  </si>
  <si>
    <t>Practice crop rotation and increase crop diversity</t>
  </si>
  <si>
    <t>Low/wise/rational use of pesticides &amp; fertilizers, precision chemical aplication</t>
  </si>
  <si>
    <t>Avoid/prevent agricultural soil contamination</t>
  </si>
  <si>
    <t>Avoid/prevent clear-cutting</t>
  </si>
  <si>
    <t>Adapt use of heavy forest machinery to soil compaction susceptibility</t>
  </si>
  <si>
    <t>Limit/prevent soil sealing and urbanization</t>
  </si>
  <si>
    <t>Apply land-sliding and soil creeping protective measures</t>
  </si>
  <si>
    <t>Apply terracing on slopes</t>
  </si>
  <si>
    <t>Lime acidic soils</t>
  </si>
  <si>
    <t>Utilize erosion prevention land management practices</t>
  </si>
  <si>
    <t>Decrease/prevent/avoid soil contamination</t>
  </si>
  <si>
    <t>UT</t>
  </si>
  <si>
    <t>Decrease soil sealing, reduce paving surfaces</t>
  </si>
  <si>
    <t>Plan paths and trails to prevent/reduce soil erosion and compaction</t>
  </si>
  <si>
    <t>AUPT</t>
  </si>
  <si>
    <t>NAT</t>
  </si>
  <si>
    <t>Prevent soil salinization</t>
  </si>
  <si>
    <t xml:space="preserve">Increase diversity of forest species </t>
  </si>
  <si>
    <t>FBN</t>
  </si>
  <si>
    <t>Manage forests to prevent soil acidification, leaching and podzolization</t>
  </si>
  <si>
    <t>M31</t>
  </si>
  <si>
    <t>M32</t>
  </si>
  <si>
    <t>M33</t>
  </si>
  <si>
    <t>M34</t>
  </si>
  <si>
    <t>M35</t>
  </si>
  <si>
    <t>M36</t>
  </si>
  <si>
    <t>M37</t>
  </si>
  <si>
    <t>M38</t>
  </si>
  <si>
    <t>M39</t>
  </si>
  <si>
    <t>M40</t>
  </si>
  <si>
    <t>Soil salinization</t>
  </si>
  <si>
    <t>Soil erosion by water</t>
  </si>
  <si>
    <t>Decline in soil organic matter in peat soils</t>
  </si>
  <si>
    <t>Decline in soil organic matter in mineral soils</t>
  </si>
  <si>
    <t>Flooding and landslides</t>
  </si>
  <si>
    <t>Soil erosion by wind</t>
  </si>
  <si>
    <t>Decline in soil biodiversity</t>
  </si>
  <si>
    <t>M01,M02,M03,M05,M10,M12,</t>
  </si>
  <si>
    <t>AFP</t>
  </si>
  <si>
    <t>AFU</t>
  </si>
  <si>
    <t>FA</t>
  </si>
  <si>
    <t>AFPN</t>
  </si>
  <si>
    <t>TPUAF</t>
  </si>
  <si>
    <t>Relevant soil management practices</t>
  </si>
  <si>
    <t>Land use related management Practices</t>
  </si>
  <si>
    <t>Relevant soil properties</t>
  </si>
  <si>
    <t>M01,M02,M04,</t>
  </si>
  <si>
    <t>M38,M39</t>
  </si>
  <si>
    <t>Increase soil permeability and avoid soil compaction</t>
  </si>
  <si>
    <t>M29,M30</t>
  </si>
  <si>
    <t>M14,M10,M04,M01,</t>
  </si>
  <si>
    <t>M25,M26,</t>
  </si>
  <si>
    <t>M09,M02,M19,M33</t>
  </si>
  <si>
    <t>M38,M39,M37</t>
  </si>
  <si>
    <t>Soil acidification</t>
  </si>
  <si>
    <t>M12,M06,M05,M20</t>
  </si>
  <si>
    <t>Topsoil water erodibility status</t>
  </si>
  <si>
    <t>Topsoil  salinity</t>
  </si>
  <si>
    <t>P14,P02,P05,P16,P17,</t>
  </si>
  <si>
    <t>P02,P03,P11,P13,P05,</t>
  </si>
  <si>
    <t>P08,P05,P10,P13,P01,P02,P03,P17,P18</t>
  </si>
  <si>
    <t>P11,P03,P05,P10,</t>
  </si>
  <si>
    <t>P12,P09,P11,P13,P14,</t>
  </si>
  <si>
    <t>P06,P28,P05,P02,</t>
  </si>
  <si>
    <t>SES priority</t>
  </si>
  <si>
    <t>Acidity (pH or H2O or CaCl2)</t>
  </si>
  <si>
    <t>Treat importance</t>
  </si>
  <si>
    <r>
      <t>Organic matter content (C</t>
    </r>
    <r>
      <rPr>
        <vertAlign val="subscript"/>
        <sz val="12"/>
        <color theme="1"/>
        <rFont val="Calibri"/>
        <family val="2"/>
        <scheme val="minor"/>
      </rPr>
      <t>org</t>
    </r>
    <r>
      <rPr>
        <sz val="12"/>
        <color theme="1"/>
        <rFont val="Calibri"/>
        <family val="2"/>
        <scheme val="minor"/>
      </rPr>
      <t>)</t>
    </r>
  </si>
  <si>
    <t>Structure</t>
  </si>
  <si>
    <t xml:space="preserve">Relevant management practices </t>
  </si>
  <si>
    <t xml:space="preserve">Relevant soil properties </t>
  </si>
  <si>
    <t>Topsoil and subsoil data</t>
  </si>
  <si>
    <t>Soil body / Subsoil  data</t>
  </si>
  <si>
    <t>P29,P11,P02,</t>
  </si>
  <si>
    <t>P28,</t>
  </si>
  <si>
    <t>P05,</t>
  </si>
  <si>
    <t>P01,P07,P09,P05;P08,</t>
  </si>
  <si>
    <t xml:space="preserve"> /</t>
  </si>
  <si>
    <t>P31</t>
  </si>
  <si>
    <t>P32</t>
  </si>
  <si>
    <t>P33</t>
  </si>
  <si>
    <t>P34</t>
  </si>
  <si>
    <t>P35</t>
  </si>
  <si>
    <t>P36</t>
  </si>
  <si>
    <t>P37</t>
  </si>
  <si>
    <t>P38</t>
  </si>
  <si>
    <t>P39</t>
  </si>
  <si>
    <t>P40</t>
  </si>
  <si>
    <t>T31</t>
  </si>
  <si>
    <t>T32</t>
  </si>
  <si>
    <t>T33</t>
  </si>
  <si>
    <t>T34</t>
  </si>
  <si>
    <t>T35</t>
  </si>
  <si>
    <t>T36</t>
  </si>
  <si>
    <t>T37</t>
  </si>
  <si>
    <t>T38</t>
  </si>
  <si>
    <t>T39</t>
  </si>
  <si>
    <t>T40</t>
  </si>
  <si>
    <t>B31</t>
  </si>
  <si>
    <t>B32</t>
  </si>
  <si>
    <t>B33</t>
  </si>
  <si>
    <t>B34</t>
  </si>
  <si>
    <t>B35</t>
  </si>
  <si>
    <t>B36</t>
  </si>
  <si>
    <t>B37</t>
  </si>
  <si>
    <t>B38</t>
  </si>
  <si>
    <t>B40</t>
  </si>
  <si>
    <t>B39</t>
  </si>
  <si>
    <t>T19,T20,</t>
  </si>
  <si>
    <t>T20,</t>
  </si>
  <si>
    <t>T22,T25,T21,</t>
  </si>
  <si>
    <t>T23,T21,T22,T24,</t>
  </si>
  <si>
    <t>T21,T22,T24,T26,</t>
  </si>
  <si>
    <t>T27,T28,T29,</t>
  </si>
  <si>
    <t>T14,T17,T04,</t>
  </si>
  <si>
    <t>B05,T18,T04,</t>
  </si>
  <si>
    <t>T04,B01,T18,T09,B08,</t>
  </si>
  <si>
    <t>B01,B02,</t>
  </si>
  <si>
    <t>P02,P03,P05,P11,P13,P10,</t>
  </si>
  <si>
    <t>P20,P21,P19,P23,P24,P25,P26,P27,</t>
  </si>
  <si>
    <t>P08,P10,P27,P16,P23,P11,</t>
  </si>
  <si>
    <t>P10,P13,P08,P02,P01,</t>
  </si>
  <si>
    <t>P05,P10,P07,P13,</t>
  </si>
  <si>
    <t>P13,P11,P10,</t>
  </si>
  <si>
    <t>P28,P27,</t>
  </si>
  <si>
    <t>P16,P02,P11,</t>
  </si>
  <si>
    <t>B06,T04,T02,T15,B02,B01,T18,</t>
  </si>
  <si>
    <t>Presence of household &amp; urban waste through soil profile</t>
  </si>
  <si>
    <t>P13,P10,P05,P02,P11,</t>
  </si>
  <si>
    <t>KEY SOIL MANAGEMENT, PRACTICES &amp; MEASURES</t>
  </si>
  <si>
    <t>Forestry</t>
  </si>
  <si>
    <t>Soil carbon sequestration forestry practices</t>
  </si>
  <si>
    <t>Contour farming, water and wind erosion prevention measures</t>
  </si>
  <si>
    <t>Remove waste and prevent soil contamination during forest-management</t>
  </si>
  <si>
    <t>Prevent forest fires</t>
  </si>
  <si>
    <t>M17,M20,M01,M23,M16,</t>
  </si>
  <si>
    <t>M01,M02,M09,M13,M18,M19,M16,</t>
  </si>
  <si>
    <t>M01,M02,M06,M09,M13,M19,M!7,M16,M21,</t>
  </si>
  <si>
    <t>M05,M06,M07,M01,M14,M17,M20,M16,</t>
  </si>
  <si>
    <t>PTDF</t>
  </si>
  <si>
    <t>TF</t>
  </si>
  <si>
    <t>PUTF</t>
  </si>
  <si>
    <t>M15,M22,M37,M39,</t>
  </si>
  <si>
    <t>Sports and Tourism</t>
  </si>
  <si>
    <t>M12,M13,M06,M22,M23,M30,M29,M31,M39,M37,</t>
  </si>
  <si>
    <t>M15,M22, M21,M37,M38,M39,M26,6</t>
  </si>
  <si>
    <t>Planning and Urban Management</t>
  </si>
  <si>
    <t xml:space="preserve">Providing physical space for housing and infrastructure; </t>
  </si>
  <si>
    <t xml:space="preserve">Soil as a support /fundament for buildings and other infrastructure </t>
  </si>
  <si>
    <t>PU</t>
  </si>
  <si>
    <t>M30,M31,</t>
  </si>
  <si>
    <t>Natural Disaster Prevention</t>
  </si>
  <si>
    <r>
      <t>Acidity (pH or H</t>
    </r>
    <r>
      <rPr>
        <vertAlign val="subscript"/>
        <sz val="10"/>
        <color theme="1"/>
        <rFont val="Calibri"/>
        <family val="2"/>
        <scheme val="minor"/>
      </rPr>
      <t>2</t>
    </r>
    <r>
      <rPr>
        <sz val="10"/>
        <color theme="1"/>
        <rFont val="Calibri"/>
        <family val="2"/>
        <scheme val="minor"/>
      </rPr>
      <t>O or CaCl</t>
    </r>
    <r>
      <rPr>
        <vertAlign val="subscript"/>
        <sz val="10"/>
        <color theme="1"/>
        <rFont val="Calibri"/>
        <family val="2"/>
        <scheme val="minor"/>
      </rPr>
      <t>2</t>
    </r>
    <r>
      <rPr>
        <sz val="10"/>
        <color theme="1"/>
        <rFont val="Calibri"/>
        <family val="2"/>
        <scheme val="minor"/>
      </rPr>
      <t>)</t>
    </r>
  </si>
  <si>
    <r>
      <t>Heavy metal concetration (Cd,Pb,Zn,Cu, Hg, Cr</t>
    </r>
    <r>
      <rPr>
        <vertAlign val="superscript"/>
        <sz val="10"/>
        <color theme="1"/>
        <rFont val="Calibri"/>
        <family val="2"/>
        <scheme val="minor"/>
      </rPr>
      <t>6+</t>
    </r>
    <r>
      <rPr>
        <sz val="10"/>
        <color theme="1"/>
        <rFont val="Calibri"/>
        <family val="2"/>
        <scheme val="minor"/>
      </rPr>
      <t>, and others</t>
    </r>
  </si>
  <si>
    <t>M01,M04,M08,M14,M17,M18,M38,</t>
  </si>
  <si>
    <t>Nature and Biodiversity Protection</t>
  </si>
  <si>
    <t>M01,M02,M10,M17,M16,M18,M29,</t>
  </si>
  <si>
    <t>P05,P03,P01,P02,</t>
  </si>
  <si>
    <t>T09,T08,T10,</t>
  </si>
  <si>
    <t>Decrease/prevent/avoid/ soil contamination</t>
  </si>
  <si>
    <t>Remediate soil cotamination sites</t>
  </si>
  <si>
    <t>M08,M21,M28,M32,</t>
  </si>
  <si>
    <t>Heavy metal concetration (Cd,Pb,Zn,Cu, Hg, Cr6+, and others</t>
  </si>
  <si>
    <t>P05,P02,P03,</t>
  </si>
  <si>
    <t>M13,M04,M02,M03,M16,</t>
  </si>
  <si>
    <t xml:space="preserve"> - soil properties important for providing selected soil ecosystem service</t>
  </si>
  <si>
    <t>About the spreadsheet tool</t>
  </si>
  <si>
    <t>Report D.T.1.3.2: Concept development of linking Alpine soil information, soil ecosystem services and ecosystem management</t>
  </si>
  <si>
    <t xml:space="preserve">Linking Soil Ecosystem Services to Soil Data </t>
  </si>
  <si>
    <t xml:space="preserve">Additional information: Borut.Vrscaj@kis.si </t>
  </si>
  <si>
    <t xml:space="preserve">and accompanying the </t>
  </si>
  <si>
    <t>About the project</t>
  </si>
  <si>
    <t>Besides air and water, the soil is the third fundamental ecosystem component that, in reality, enables life on dry land – the primary human living environment.</t>
  </si>
  <si>
    <r>
      <t xml:space="preserve">This tool is a part of the </t>
    </r>
    <r>
      <rPr>
        <b/>
        <sz val="12"/>
        <color theme="1"/>
        <rFont val="Calibri"/>
        <family val="2"/>
        <scheme val="minor"/>
      </rPr>
      <t>Links4Soils Interreg Alpine Space project deliverable  D.T1.3.2</t>
    </r>
  </si>
  <si>
    <t>About the soil</t>
  </si>
  <si>
    <t>and identify:</t>
  </si>
  <si>
    <t xml:space="preserve"> - which are management practices that help to protect/maintain, safeguard selected soil ecosystem services</t>
  </si>
  <si>
    <t>select soil ecosystem service relevant for specific land use</t>
  </si>
  <si>
    <t>Agriculture, 
Forestry, 
Planning and Urban Management, 
Sports &amp; Tourism, 
Natural Disaster protection and 
Nature and Biodiversity protection</t>
  </si>
  <si>
    <t>Agricultural Institute of Slovenia</t>
  </si>
  <si>
    <t>Dr Borut Vrščaj</t>
  </si>
  <si>
    <t xml:space="preserve"> Department forAgroecology and Natural Resources
Centre for soil science </t>
  </si>
  <si>
    <t>as seen by the FAO</t>
  </si>
  <si>
    <t xml:space="preserve">Soil functions, soil ecosystem services </t>
  </si>
  <si>
    <t>About the soil ecosystem services</t>
  </si>
  <si>
    <t>For human wellbeing and ecosystem health and wellbeing the question how much and to what extent soils contribute to the provision of various ecosystem services – soil ecosystem services is of particular importance. 
The soil, and the ecosystem services provided by soil, are vital for life on dry land as well as human survival and well-being. This is why we need to protect and adequately manage soils to be able to provide soil ecosystem services to satisfy diverse social activities and sectors for recent and future generations.
Soil ecosystem services are essential. Soil protection and sustainable management of soil, as well as other natural resources, is in particular important not because of the soils themselves, but because of the provision of soil ecosystem services. 
In general, it is possible to declare that there can be no sustainable development without the proper management and protection of soil - safeguarding the soil ecosystem services.</t>
  </si>
  <si>
    <t>Yet, the soil ecosystem services remain rather abstract to end-users. 
Decision makers are often not sure:  
- which soil ecosystem services are important for a sector? 
- within a sectoral land use?
- which are relevant soil properties?  and 
- what data is relevant/needed to assess the soil quality and, the provision of soil ecosystem services?</t>
  </si>
  <si>
    <t xml:space="preserve">Linking soil ecosystem service to soil management measures, soil properties and soil data is rather complex decision making process that require significant expert knowledge, which is, unfortunately, often not available when decisions related to sustainable management and protection of soil have to be made.  </t>
  </si>
  <si>
    <t xml:space="preserve"> - which are relevant soil ecosystem services that have to be addressed in the sector / sevctoral land use</t>
  </si>
  <si>
    <t xml:space="preserve"> - soil data that should be collected to assess soil properties/soil quality relevant to the chosen soil ecosystem service</t>
  </si>
  <si>
    <t xml:space="preserve">This tool aims to help users to: </t>
  </si>
  <si>
    <r>
      <rPr>
        <b/>
        <sz val="14"/>
        <color theme="1"/>
        <rFont val="Calibri"/>
        <family val="2"/>
        <charset val="238"/>
        <scheme val="minor"/>
      </rPr>
      <t>Six individual sheets</t>
    </r>
    <r>
      <rPr>
        <sz val="14"/>
        <color theme="1"/>
        <rFont val="Calibri"/>
        <family val="2"/>
        <charset val="238"/>
        <scheme val="minor"/>
      </rPr>
      <t xml:space="preserve"> are dedicated to the following sectors:</t>
    </r>
  </si>
  <si>
    <t>M11,M02,M16,M18,M33,M24,</t>
  </si>
  <si>
    <t>Plan forest roads and infrastructure  to prevent water erosion and landslides</t>
  </si>
  <si>
    <t>M02,M04,M09,M13,M14,M18,M19,M16,M17,M33,M24,</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</si>
</sst>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b/>
      <sz val="11"/>
      <color theme="1"/>
      <name val="Calibri"/>
      <family val="2"/>
      <charset val="238"/>
      <scheme val="minor"/>
    </font>
    <font>
      <sz val="10"/>
      <color theme="1"/>
      <name val="Calibri"/>
      <family val="2"/>
      <scheme val="minor"/>
    </font>
    <font>
      <i/>
      <sz val="11"/>
      <color theme="1"/>
      <name val="Calibri"/>
      <family val="2"/>
      <charset val="238"/>
      <scheme val="minor"/>
    </font>
    <font>
      <b/>
      <i/>
      <sz val="12"/>
      <color theme="1"/>
      <name val="Calibri"/>
      <family val="2"/>
      <charset val="238"/>
      <scheme val="minor"/>
    </font>
    <font>
      <i/>
      <sz val="9"/>
      <color theme="1"/>
      <name val="Calibri"/>
      <family val="2"/>
      <charset val="238"/>
      <scheme val="minor"/>
    </font>
    <font>
      <b/>
      <i/>
      <sz val="14"/>
      <color theme="1"/>
      <name val="Calibri"/>
      <family val="2"/>
      <scheme val="minor"/>
    </font>
    <font>
      <sz val="12"/>
      <color theme="1"/>
      <name val="Calibri"/>
      <family val="2"/>
      <charset val="238"/>
      <scheme val="minor"/>
    </font>
    <font>
      <sz val="9"/>
      <color theme="1"/>
      <name val="Calibri"/>
      <family val="2"/>
      <scheme val="minor"/>
    </font>
    <font>
      <i/>
      <sz val="10"/>
      <color theme="1"/>
      <name val="Calibri"/>
      <family val="2"/>
      <charset val="238"/>
      <scheme val="minor"/>
    </font>
    <font>
      <i/>
      <sz val="12"/>
      <color theme="1"/>
      <name val="Calibri"/>
      <family val="2"/>
      <charset val="238"/>
      <scheme val="minor"/>
    </font>
    <font>
      <i/>
      <sz val="8"/>
      <color rgb="FF0070C0"/>
      <name val="Calibri"/>
      <family val="2"/>
      <charset val="238"/>
      <scheme val="minor"/>
    </font>
    <font>
      <b/>
      <i/>
      <sz val="9"/>
      <color theme="1"/>
      <name val="Calibri"/>
      <family val="2"/>
      <charset val="238"/>
      <scheme val="minor"/>
    </font>
    <font>
      <sz val="8"/>
      <color theme="1"/>
      <name val="Calibri"/>
      <family val="2"/>
      <scheme val="minor"/>
    </font>
    <font>
      <i/>
      <sz val="7"/>
      <color rgb="FF0070C0"/>
      <name val="Calibri"/>
      <family val="2"/>
      <charset val="238"/>
      <scheme val="minor"/>
    </font>
    <font>
      <b/>
      <i/>
      <sz val="14"/>
      <color rgb="FF0070C0"/>
      <name val="Calibri"/>
      <family val="2"/>
      <charset val="238"/>
      <scheme val="minor"/>
    </font>
    <font>
      <sz val="8"/>
      <name val="Calibri"/>
      <family val="2"/>
      <scheme val="minor"/>
    </font>
    <font>
      <sz val="9"/>
      <color indexed="81"/>
      <name val="Segoe UI"/>
      <family val="2"/>
      <charset val="238"/>
    </font>
    <font>
      <b/>
      <sz val="9"/>
      <color indexed="81"/>
      <name val="Segoe UI"/>
      <family val="2"/>
      <charset val="238"/>
    </font>
    <font>
      <sz val="12"/>
      <color theme="1"/>
      <name val="Calibri"/>
      <family val="2"/>
      <scheme val="minor"/>
    </font>
    <font>
      <sz val="14"/>
      <color theme="1"/>
      <name val="Calibri"/>
      <family val="2"/>
      <scheme val="minor"/>
    </font>
    <font>
      <i/>
      <sz val="14"/>
      <color theme="1"/>
      <name val="Calibri"/>
      <family val="2"/>
      <charset val="238"/>
      <scheme val="minor"/>
    </font>
    <font>
      <vertAlign val="subscript"/>
      <sz val="12"/>
      <color theme="1"/>
      <name val="Calibri"/>
      <family val="2"/>
      <scheme val="minor"/>
    </font>
    <font>
      <i/>
      <sz val="16"/>
      <color rgb="FF0070C0"/>
      <name val="Calibri"/>
      <family val="2"/>
      <charset val="238"/>
      <scheme val="minor"/>
    </font>
    <font>
      <b/>
      <i/>
      <sz val="11"/>
      <color theme="1"/>
      <name val="Calibri"/>
      <family val="2"/>
      <charset val="238"/>
      <scheme val="minor"/>
    </font>
    <font>
      <b/>
      <i/>
      <sz val="16"/>
      <color rgb="FF0070C0"/>
      <name val="Calibri"/>
      <family val="2"/>
      <charset val="238"/>
      <scheme val="minor"/>
    </font>
    <font>
      <b/>
      <i/>
      <sz val="26"/>
      <color theme="6" tint="-0.499984740745262"/>
      <name val="Calibri"/>
      <family val="2"/>
      <charset val="238"/>
      <scheme val="minor"/>
    </font>
    <font>
      <b/>
      <i/>
      <sz val="24"/>
      <color theme="6" tint="-0.499984740745262"/>
      <name val="Calibri"/>
      <family val="2"/>
      <charset val="238"/>
      <scheme val="minor"/>
    </font>
    <font>
      <i/>
      <sz val="10"/>
      <color theme="1"/>
      <name val="Calibri"/>
      <family val="2"/>
      <scheme val="minor"/>
    </font>
    <font>
      <vertAlign val="subscript"/>
      <sz val="10"/>
      <color theme="1"/>
      <name val="Calibri"/>
      <family val="2"/>
      <scheme val="minor"/>
    </font>
    <font>
      <vertAlign val="superscript"/>
      <sz val="10"/>
      <color theme="1"/>
      <name val="Calibri"/>
      <family val="2"/>
      <scheme val="minor"/>
    </font>
    <font>
      <i/>
      <sz val="8"/>
      <color rgb="FFFF0000"/>
      <name val="Calibri"/>
      <family val="2"/>
      <charset val="238"/>
      <scheme val="minor"/>
    </font>
    <font>
      <b/>
      <sz val="12"/>
      <color theme="1"/>
      <name val="Calibri"/>
      <family val="2"/>
      <scheme val="minor"/>
    </font>
    <font>
      <i/>
      <sz val="12"/>
      <name val="Calibri"/>
      <family val="2"/>
    </font>
    <font>
      <b/>
      <i/>
      <sz val="14"/>
      <color theme="1"/>
      <name val="Calibri"/>
      <family val="2"/>
      <charset val="238"/>
      <scheme val="minor"/>
    </font>
    <font>
      <b/>
      <sz val="16"/>
      <name val="Calibri"/>
      <family val="2"/>
      <charset val="238"/>
      <scheme val="minor"/>
    </font>
    <font>
      <sz val="14"/>
      <color theme="1"/>
      <name val="Calibri"/>
      <family val="2"/>
      <charset val="238"/>
      <scheme val="minor"/>
    </font>
    <font>
      <sz val="11"/>
      <name val="Calibri"/>
      <family val="2"/>
    </font>
    <font>
      <b/>
      <sz val="14"/>
      <color theme="1"/>
      <name val="Calibri"/>
      <family val="2"/>
      <charset val="238"/>
      <scheme val="minor"/>
    </font>
  </fonts>
  <fills count="10">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1">
    <xf numFmtId="0" fontId="0" fillId="0" borderId="0"/>
  </cellStyleXfs>
  <cellXfs count="136">
    <xf numFmtId="0" fontId="0" fillId="0" borderId="0" xfId="0"/>
    <xf numFmtId="0" fontId="0" fillId="0" borderId="0" xfId="0" applyBorder="1"/>
    <xf numFmtId="0" fontId="0" fillId="0" borderId="0" xfId="0" applyBorder="1" applyProtection="1"/>
    <xf numFmtId="0" fontId="0" fillId="0" borderId="0" xfId="0" applyAlignment="1" applyProtection="1">
      <alignment horizontal="center"/>
    </xf>
    <xf numFmtId="0" fontId="0" fillId="0" borderId="0" xfId="0" applyProtection="1"/>
    <xf numFmtId="0" fontId="9" fillId="0" borderId="0" xfId="0" applyFont="1" applyBorder="1" applyAlignment="1" applyProtection="1">
      <alignment horizontal="center" wrapText="1"/>
    </xf>
    <xf numFmtId="0" fontId="0" fillId="0" borderId="0" xfId="0" applyAlignment="1" applyProtection="1">
      <alignment wrapText="1"/>
    </xf>
    <xf numFmtId="0" fontId="12" fillId="0" borderId="0" xfId="0" applyFont="1" applyFill="1" applyAlignment="1" applyProtection="1">
      <alignment horizontal="left" vertical="top" wrapText="1" shrinkToFit="1"/>
    </xf>
    <xf numFmtId="0" fontId="2" fillId="2" borderId="0" xfId="0" applyFont="1" applyFill="1" applyAlignment="1" applyProtection="1">
      <alignment horizontal="right"/>
    </xf>
    <xf numFmtId="0" fontId="9" fillId="0" borderId="0" xfId="0" applyFont="1" applyFill="1" applyBorder="1" applyAlignment="1" applyProtection="1">
      <alignment horizontal="left" vertical="top" wrapText="1" shrinkToFit="1"/>
    </xf>
    <xf numFmtId="0" fontId="2" fillId="3" borderId="0" xfId="0" applyFont="1" applyFill="1" applyAlignment="1" applyProtection="1">
      <alignment horizontal="right"/>
    </xf>
    <xf numFmtId="0" fontId="2" fillId="0" borderId="0" xfId="0" applyFont="1" applyProtection="1"/>
    <xf numFmtId="0" fontId="2" fillId="0" borderId="0" xfId="0" applyFont="1" applyAlignment="1" applyProtection="1">
      <alignment horizontal="left" vertical="top" wrapText="1"/>
    </xf>
    <xf numFmtId="0" fontId="0" fillId="0" borderId="0" xfId="0" applyAlignment="1" applyProtection="1">
      <alignment horizontal="left" vertical="top" wrapText="1"/>
    </xf>
    <xf numFmtId="0" fontId="3" fillId="0" borderId="0" xfId="0" applyFont="1" applyBorder="1" applyAlignment="1" applyProtection="1">
      <alignment vertical="top" wrapText="1"/>
    </xf>
    <xf numFmtId="0" fontId="3" fillId="0" borderId="0" xfId="0" applyFont="1" applyBorder="1" applyProtection="1"/>
    <xf numFmtId="0" fontId="2" fillId="0" borderId="0" xfId="0" applyFont="1" applyBorder="1" applyProtection="1"/>
    <xf numFmtId="0" fontId="14" fillId="4" borderId="0" xfId="0" applyFont="1" applyFill="1" applyBorder="1" applyAlignment="1" applyProtection="1">
      <alignment horizontal="left" vertical="top" wrapText="1" shrinkToFit="1"/>
    </xf>
    <xf numFmtId="0" fontId="2" fillId="0" borderId="0" xfId="0" applyFont="1" applyBorder="1" applyAlignment="1" applyProtection="1">
      <alignment horizontal="left" vertical="top" wrapText="1"/>
    </xf>
    <xf numFmtId="0" fontId="7" fillId="0" borderId="0" xfId="0" applyFont="1" applyBorder="1" applyAlignment="1" applyProtection="1">
      <alignment wrapText="1"/>
    </xf>
    <xf numFmtId="0" fontId="7" fillId="0" borderId="0" xfId="0" applyFont="1" applyBorder="1" applyAlignment="1" applyProtection="1">
      <alignment horizontal="left" vertical="top" wrapText="1"/>
    </xf>
    <xf numFmtId="0" fontId="5" fillId="0" borderId="0" xfId="0" applyFont="1" applyFill="1" applyBorder="1" applyAlignment="1" applyProtection="1">
      <alignment wrapText="1" shrinkToFit="1"/>
    </xf>
    <xf numFmtId="0" fontId="10" fillId="0" borderId="0" xfId="0" applyFont="1" applyBorder="1" applyAlignment="1" applyProtection="1">
      <alignment wrapText="1"/>
    </xf>
    <xf numFmtId="0" fontId="7" fillId="0" borderId="0" xfId="0" applyFont="1" applyBorder="1" applyAlignment="1" applyProtection="1">
      <alignment vertical="center"/>
    </xf>
    <xf numFmtId="0" fontId="2" fillId="0" borderId="0" xfId="0" applyFont="1" applyBorder="1" applyAlignment="1" applyProtection="1">
      <alignment horizontal="right"/>
    </xf>
    <xf numFmtId="0" fontId="9" fillId="0" borderId="0" xfId="0" applyFont="1" applyFill="1" applyBorder="1" applyAlignment="1" applyProtection="1">
      <alignment shrinkToFit="1"/>
    </xf>
    <xf numFmtId="0" fontId="9" fillId="0" borderId="0" xfId="0" applyFont="1" applyBorder="1" applyAlignment="1" applyProtection="1">
      <alignment horizontal="right"/>
    </xf>
    <xf numFmtId="0" fontId="2" fillId="0" borderId="0" xfId="0" applyFont="1" applyBorder="1" applyAlignment="1" applyProtection="1">
      <alignment horizontal="left"/>
    </xf>
    <xf numFmtId="0" fontId="8" fillId="0" borderId="0" xfId="0" applyFont="1" applyBorder="1"/>
    <xf numFmtId="0" fontId="11" fillId="4" borderId="0" xfId="0" applyFont="1" applyFill="1" applyBorder="1" applyAlignment="1" applyProtection="1">
      <alignment horizontal="left" vertical="top" wrapText="1" shrinkToFit="1"/>
    </xf>
    <xf numFmtId="0" fontId="0" fillId="0" borderId="0" xfId="0" applyBorder="1" applyAlignment="1">
      <alignment horizontal="center"/>
    </xf>
    <xf numFmtId="0" fontId="6" fillId="2" borderId="0" xfId="0" applyFont="1" applyFill="1" applyBorder="1" applyAlignment="1" applyProtection="1">
      <alignment horizontal="left" vertical="center" wrapText="1" shrinkToFit="1"/>
      <protection locked="0"/>
    </xf>
    <xf numFmtId="0" fontId="8" fillId="0" borderId="0" xfId="0" applyFont="1" applyBorder="1" applyAlignment="1">
      <alignment horizontal="left"/>
    </xf>
    <xf numFmtId="0" fontId="12" fillId="2" borderId="9" xfId="0" applyFont="1" applyFill="1" applyBorder="1" applyAlignment="1" applyProtection="1">
      <alignment horizontal="center" wrapText="1" shrinkToFit="1"/>
    </xf>
    <xf numFmtId="0" fontId="12" fillId="3" borderId="9" xfId="0" applyFont="1" applyFill="1" applyBorder="1" applyAlignment="1" applyProtection="1">
      <alignment horizontal="center" wrapText="1" shrinkToFit="1"/>
    </xf>
    <xf numFmtId="0" fontId="1" fillId="6" borderId="9" xfId="0" applyFont="1" applyFill="1" applyBorder="1" applyAlignment="1">
      <alignment horizontal="center"/>
    </xf>
    <xf numFmtId="0" fontId="12" fillId="6" borderId="2" xfId="0" applyFont="1" applyFill="1" applyBorder="1" applyAlignment="1" applyProtection="1">
      <alignment horizontal="center" wrapText="1" shrinkToFit="1"/>
    </xf>
    <xf numFmtId="0" fontId="1" fillId="7" borderId="9" xfId="0" applyFont="1" applyFill="1" applyBorder="1" applyAlignment="1">
      <alignment horizontal="center"/>
    </xf>
    <xf numFmtId="0" fontId="1" fillId="7" borderId="2" xfId="0" applyFont="1" applyFill="1" applyBorder="1" applyAlignment="1">
      <alignment horizontal="center"/>
    </xf>
    <xf numFmtId="0" fontId="4" fillId="8" borderId="7" xfId="0" applyFont="1" applyFill="1" applyBorder="1" applyAlignment="1" applyProtection="1">
      <alignment horizontal="center"/>
    </xf>
    <xf numFmtId="0" fontId="1" fillId="8" borderId="9" xfId="0" applyFont="1" applyFill="1" applyBorder="1" applyAlignment="1">
      <alignment horizontal="center"/>
    </xf>
    <xf numFmtId="0" fontId="1" fillId="8" borderId="2" xfId="0" applyFont="1" applyFill="1" applyBorder="1" applyAlignment="1">
      <alignment horizontal="center"/>
    </xf>
    <xf numFmtId="0" fontId="1" fillId="7" borderId="7" xfId="0" applyFont="1" applyFill="1" applyBorder="1" applyAlignment="1">
      <alignment horizontal="center"/>
    </xf>
    <xf numFmtId="0" fontId="1" fillId="5" borderId="7" xfId="0" applyFont="1" applyFill="1" applyBorder="1" applyAlignment="1">
      <alignment horizontal="center" wrapText="1"/>
    </xf>
    <xf numFmtId="0" fontId="1" fillId="5" borderId="2" xfId="0" applyFont="1" applyFill="1" applyBorder="1" applyAlignment="1">
      <alignment horizontal="center"/>
    </xf>
    <xf numFmtId="0" fontId="1" fillId="2" borderId="7" xfId="0" applyFont="1" applyFill="1" applyBorder="1" applyAlignment="1">
      <alignment horizontal="center" wrapText="1"/>
    </xf>
    <xf numFmtId="0" fontId="1" fillId="3" borderId="2" xfId="0" applyFont="1" applyFill="1" applyBorder="1" applyAlignment="1">
      <alignment horizontal="center"/>
    </xf>
    <xf numFmtId="0" fontId="1" fillId="2" borderId="2" xfId="0" applyFont="1" applyFill="1" applyBorder="1" applyAlignment="1">
      <alignment horizontal="center"/>
    </xf>
    <xf numFmtId="0" fontId="13" fillId="0" borderId="0" xfId="0" applyFont="1" applyBorder="1" applyAlignment="1">
      <alignment horizontal="left" vertical="top"/>
    </xf>
    <xf numFmtId="0" fontId="13" fillId="0" borderId="10" xfId="0" applyFont="1" applyBorder="1" applyAlignment="1">
      <alignment horizontal="left" vertical="top" wrapText="1"/>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0" fontId="13" fillId="0" borderId="11" xfId="0" applyFont="1" applyBorder="1" applyAlignment="1">
      <alignment horizontal="left" vertical="top" wrapText="1"/>
    </xf>
    <xf numFmtId="0" fontId="1" fillId="5" borderId="9" xfId="0" applyFont="1" applyFill="1" applyBorder="1" applyAlignment="1">
      <alignment horizontal="center" wrapText="1"/>
    </xf>
    <xf numFmtId="0" fontId="1" fillId="3" borderId="9" xfId="0" applyFont="1" applyFill="1" applyBorder="1" applyAlignment="1">
      <alignment horizontal="center" wrapText="1"/>
    </xf>
    <xf numFmtId="0" fontId="1" fillId="2" borderId="9" xfId="0" applyFont="1" applyFill="1" applyBorder="1" applyAlignment="1">
      <alignment horizontal="center" wrapText="1"/>
    </xf>
    <xf numFmtId="0" fontId="13" fillId="0" borderId="0" xfId="0" applyFont="1" applyFill="1" applyAlignment="1" applyProtection="1">
      <alignment horizontal="left" vertical="top" wrapText="1" shrinkToFit="1"/>
    </xf>
    <xf numFmtId="0" fontId="20" fillId="2" borderId="0" xfId="0" applyFont="1" applyFill="1" applyBorder="1" applyAlignment="1" applyProtection="1">
      <alignment shrinkToFit="1"/>
    </xf>
    <xf numFmtId="0" fontId="20" fillId="9" borderId="0" xfId="0" applyFont="1" applyFill="1" applyBorder="1" applyAlignment="1" applyProtection="1">
      <alignment shrinkToFit="1"/>
    </xf>
    <xf numFmtId="0" fontId="3" fillId="0" borderId="0" xfId="0" applyFont="1" applyBorder="1" applyAlignment="1" applyProtection="1">
      <alignment horizontal="left" vertical="top" wrapText="1"/>
    </xf>
    <xf numFmtId="0" fontId="6" fillId="9" borderId="0" xfId="0" applyFont="1" applyFill="1" applyBorder="1" applyAlignment="1" applyProtection="1">
      <alignment horizontal="left" vertical="center" wrapText="1" shrinkToFit="1"/>
      <protection locked="0"/>
    </xf>
    <xf numFmtId="0" fontId="19" fillId="0" borderId="5" xfId="0" applyFont="1" applyBorder="1" applyAlignment="1" applyProtection="1">
      <alignment shrinkToFit="1"/>
    </xf>
    <xf numFmtId="0" fontId="19" fillId="0" borderId="1" xfId="0" applyFont="1" applyBorder="1" applyAlignment="1" applyProtection="1">
      <alignment shrinkToFit="1"/>
    </xf>
    <xf numFmtId="0" fontId="19" fillId="0" borderId="10" xfId="0" applyFont="1" applyBorder="1" applyAlignment="1" applyProtection="1">
      <alignment shrinkToFit="1"/>
    </xf>
    <xf numFmtId="0" fontId="19" fillId="0" borderId="0" xfId="0" applyFont="1" applyBorder="1" applyAlignment="1" applyProtection="1">
      <alignment shrinkToFit="1"/>
    </xf>
    <xf numFmtId="0" fontId="19" fillId="0" borderId="0" xfId="0" applyFont="1" applyBorder="1" applyAlignment="1" applyProtection="1">
      <alignment horizontal="right"/>
    </xf>
    <xf numFmtId="0" fontId="19" fillId="0" borderId="6" xfId="0" applyFont="1" applyFill="1" applyBorder="1" applyAlignment="1" applyProtection="1">
      <alignment shrinkToFit="1"/>
    </xf>
    <xf numFmtId="0" fontId="19" fillId="0" borderId="0" xfId="0" applyFont="1" applyFill="1" applyBorder="1" applyAlignment="1" applyProtection="1">
      <alignment shrinkToFit="1"/>
    </xf>
    <xf numFmtId="0" fontId="19" fillId="0" borderId="10" xfId="0" applyFont="1" applyFill="1" applyBorder="1" applyAlignment="1" applyProtection="1">
      <alignment shrinkToFit="1"/>
    </xf>
    <xf numFmtId="0" fontId="19" fillId="0" borderId="4" xfId="0" applyFont="1" applyBorder="1" applyAlignment="1" applyProtection="1">
      <alignment shrinkToFit="1"/>
    </xf>
    <xf numFmtId="0" fontId="19" fillId="0" borderId="11" xfId="0" applyFont="1" applyBorder="1" applyAlignment="1" applyProtection="1">
      <alignment shrinkToFit="1"/>
    </xf>
    <xf numFmtId="0" fontId="19" fillId="0" borderId="11" xfId="0" applyFont="1" applyBorder="1" applyAlignment="1" applyProtection="1">
      <alignment horizontal="right"/>
    </xf>
    <xf numFmtId="0" fontId="19" fillId="0" borderId="3" xfId="0" applyFont="1" applyFill="1" applyBorder="1" applyAlignment="1" applyProtection="1">
      <alignment shrinkToFit="1"/>
    </xf>
    <xf numFmtId="0" fontId="23" fillId="0" borderId="0" xfId="0" applyFont="1" applyBorder="1" applyAlignment="1" applyProtection="1">
      <alignment horizontal="center" vertical="center"/>
    </xf>
    <xf numFmtId="0" fontId="4" fillId="0" borderId="8" xfId="0" applyFont="1" applyBorder="1" applyAlignment="1" applyProtection="1">
      <alignment horizontal="center" vertical="center" wrapText="1"/>
    </xf>
    <xf numFmtId="0" fontId="2" fillId="0" borderId="0" xfId="0" applyFont="1" applyFill="1" applyBorder="1" applyProtection="1"/>
    <xf numFmtId="0" fontId="2" fillId="0" borderId="0" xfId="0" applyFont="1" applyFill="1" applyBorder="1" applyAlignment="1" applyProtection="1">
      <alignment horizontal="left" vertical="top" wrapText="1"/>
    </xf>
    <xf numFmtId="0" fontId="21" fillId="0" borderId="0" xfId="0" applyFont="1" applyFill="1" applyBorder="1" applyAlignment="1" applyProtection="1">
      <alignment vertical="top" wrapText="1"/>
    </xf>
    <xf numFmtId="0" fontId="4" fillId="0" borderId="7" xfId="0" applyFont="1" applyBorder="1" applyAlignment="1" applyProtection="1">
      <alignment horizontal="center" vertical="center"/>
    </xf>
    <xf numFmtId="0" fontId="24" fillId="0" borderId="2" xfId="0" applyFont="1" applyBorder="1" applyAlignment="1" applyProtection="1">
      <alignment horizontal="center" vertical="center"/>
    </xf>
    <xf numFmtId="0" fontId="11" fillId="4" borderId="0" xfId="0" applyFont="1" applyFill="1" applyBorder="1" applyAlignment="1" applyProtection="1">
      <alignment horizontal="left" vertical="top" wrapText="1" shrinkToFit="1"/>
    </xf>
    <xf numFmtId="0" fontId="15" fillId="0" borderId="0" xfId="0" applyFont="1" applyFill="1" applyBorder="1" applyAlignment="1" applyProtection="1">
      <alignment horizontal="center" vertical="center" wrapText="1"/>
    </xf>
    <xf numFmtId="0" fontId="0" fillId="0" borderId="0" xfId="0" applyFill="1" applyBorder="1" applyProtection="1"/>
    <xf numFmtId="0" fontId="11" fillId="0" borderId="0" xfId="0" applyFont="1" applyFill="1" applyBorder="1" applyAlignment="1" applyProtection="1">
      <alignment horizontal="left" vertical="top" wrapText="1" shrinkToFit="1"/>
    </xf>
    <xf numFmtId="0" fontId="15"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wrapText="1"/>
    </xf>
    <xf numFmtId="0" fontId="21" fillId="5" borderId="0" xfId="0" applyFont="1" applyFill="1" applyBorder="1" applyAlignment="1" applyProtection="1">
      <alignment vertical="top" wrapText="1"/>
    </xf>
    <xf numFmtId="0" fontId="4" fillId="0" borderId="9" xfId="0" applyFont="1" applyBorder="1" applyAlignment="1" applyProtection="1">
      <alignment vertical="center"/>
    </xf>
    <xf numFmtId="0" fontId="19" fillId="0" borderId="6" xfId="0" applyFont="1" applyBorder="1" applyAlignment="1" applyProtection="1">
      <alignment shrinkToFit="1"/>
    </xf>
    <xf numFmtId="0" fontId="19" fillId="0" borderId="3" xfId="0" applyFont="1" applyBorder="1" applyAlignment="1" applyProtection="1">
      <alignment shrinkToFit="1"/>
    </xf>
    <xf numFmtId="0" fontId="27" fillId="0" borderId="0" xfId="0" applyFont="1" applyFill="1" applyBorder="1" applyAlignment="1" applyProtection="1">
      <alignment horizontal="center" vertical="center" wrapText="1"/>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Fill="1" applyBorder="1" applyAlignment="1" applyProtection="1">
      <alignment horizontal="left" vertical="top" wrapText="1" shrinkToFit="1"/>
    </xf>
    <xf numFmtId="0" fontId="28" fillId="0" borderId="0" xfId="0" applyFont="1" applyFill="1" applyBorder="1" applyAlignment="1" applyProtection="1">
      <alignment horizontal="left" vertical="top" wrapText="1" shrinkToFit="1"/>
    </xf>
    <xf numFmtId="0" fontId="2" fillId="0" borderId="4" xfId="0" applyFont="1" applyBorder="1" applyAlignment="1">
      <alignment horizontal="left" vertical="top" wrapText="1"/>
    </xf>
    <xf numFmtId="0" fontId="2" fillId="0" borderId="11" xfId="0" applyFont="1" applyFill="1" applyBorder="1" applyAlignment="1" applyProtection="1">
      <alignment horizontal="left" vertical="top" wrapText="1" shrinkToFit="1"/>
    </xf>
    <xf numFmtId="0" fontId="28" fillId="0" borderId="11" xfId="0" applyFont="1" applyFill="1" applyBorder="1" applyAlignment="1" applyProtection="1">
      <alignment horizontal="left" vertical="top" wrapText="1" shrinkToFi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2" fillId="0" borderId="9"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6"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0" fontId="2" fillId="0" borderId="6" xfId="0" applyFont="1" applyBorder="1" applyAlignment="1" applyProtection="1">
      <alignment horizontal="left" vertical="top" wrapText="1" shrinkToFit="1"/>
    </xf>
    <xf numFmtId="0" fontId="2" fillId="0" borderId="11" xfId="0" applyFont="1" applyBorder="1" applyAlignment="1" applyProtection="1">
      <alignment horizontal="left" vertical="top" wrapText="1"/>
    </xf>
    <xf numFmtId="0" fontId="11" fillId="4" borderId="0" xfId="0" applyFont="1" applyFill="1" applyBorder="1" applyAlignment="1" applyProtection="1">
      <alignment horizontal="left" vertical="top" wrapText="1" shrinkToFit="1"/>
    </xf>
    <xf numFmtId="0" fontId="15" fillId="0" borderId="0" xfId="0" applyFont="1" applyFill="1" applyBorder="1" applyAlignment="1" applyProtection="1">
      <alignment horizontal="center" vertical="center" wrapText="1"/>
    </xf>
    <xf numFmtId="0" fontId="0" fillId="0" borderId="10" xfId="0" applyBorder="1" applyProtection="1"/>
    <xf numFmtId="0" fontId="0" fillId="0" borderId="4" xfId="0" applyBorder="1" applyProtection="1"/>
    <xf numFmtId="0" fontId="0" fillId="0" borderId="11" xfId="0" applyBorder="1" applyProtection="1"/>
    <xf numFmtId="0" fontId="0" fillId="0" borderId="3" xfId="0" applyBorder="1" applyProtection="1"/>
    <xf numFmtId="0" fontId="0" fillId="0" borderId="5" xfId="0" applyBorder="1" applyProtection="1"/>
    <xf numFmtId="0" fontId="0" fillId="0" borderId="1" xfId="0" applyBorder="1" applyProtection="1"/>
    <xf numFmtId="0" fontId="31" fillId="4" borderId="0" xfId="0" applyFont="1" applyFill="1" applyBorder="1" applyAlignment="1" applyProtection="1">
      <alignment horizontal="left" vertical="top"/>
    </xf>
    <xf numFmtId="0" fontId="34" fillId="0" borderId="0" xfId="0" applyFont="1" applyAlignment="1">
      <alignment vertical="top"/>
    </xf>
    <xf numFmtId="0" fontId="19" fillId="0" borderId="0" xfId="0" applyFont="1" applyAlignment="1">
      <alignment vertical="top" wrapText="1"/>
    </xf>
    <xf numFmtId="0" fontId="35" fillId="0" borderId="0" xfId="0" applyFont="1" applyAlignment="1">
      <alignment horizontal="left" vertical="top"/>
    </xf>
    <xf numFmtId="0" fontId="0" fillId="0" borderId="0" xfId="0" applyAlignment="1">
      <alignment vertical="top" wrapText="1"/>
    </xf>
    <xf numFmtId="0" fontId="33" fillId="0" borderId="0" xfId="0" applyFont="1" applyAlignment="1">
      <alignment horizontal="left" vertical="top" wrapText="1"/>
    </xf>
    <xf numFmtId="0" fontId="21" fillId="0" borderId="0" xfId="0" applyFont="1" applyAlignment="1">
      <alignment vertical="top" wrapText="1"/>
    </xf>
    <xf numFmtId="0" fontId="36" fillId="0" borderId="0" xfId="0" applyFont="1" applyAlignment="1">
      <alignment vertical="top" wrapText="1"/>
    </xf>
    <xf numFmtId="0" fontId="0" fillId="0" borderId="0" xfId="0" applyAlignment="1">
      <alignment horizontal="right"/>
    </xf>
    <xf numFmtId="0" fontId="37" fillId="0" borderId="0" xfId="0" applyFont="1" applyAlignment="1">
      <alignment horizontal="right" vertical="top" wrapText="1"/>
    </xf>
    <xf numFmtId="0" fontId="0" fillId="0" borderId="0" xfId="0" applyFont="1" applyAlignment="1">
      <alignment horizontal="right" vertical="top" wrapText="1"/>
    </xf>
    <xf numFmtId="0" fontId="11" fillId="4" borderId="0" xfId="0" applyFont="1" applyFill="1" applyBorder="1" applyAlignment="1" applyProtection="1">
      <alignment horizontal="left" vertical="top" wrapText="1" shrinkToFit="1"/>
    </xf>
    <xf numFmtId="0" fontId="15" fillId="0" borderId="0" xfId="0" applyFont="1" applyFill="1" applyBorder="1" applyAlignment="1" applyProtection="1">
      <alignment horizontal="center" vertical="center" wrapText="1"/>
    </xf>
    <xf numFmtId="0" fontId="21" fillId="5" borderId="0" xfId="0" applyFont="1" applyFill="1" applyBorder="1" applyAlignment="1" applyProtection="1">
      <alignment horizontal="left" vertical="top" wrapText="1"/>
    </xf>
  </cellXfs>
  <cellStyles count="1">
    <cellStyle name="Navadno" xfId="0" builtinId="0"/>
  </cellStyles>
  <dxfs count="75">
    <dxf>
      <font>
        <b/>
        <i/>
      </font>
      <fill>
        <patternFill>
          <bgColor theme="0" tint="-0.14996795556505021"/>
        </patternFill>
      </fill>
    </dxf>
    <dxf>
      <font>
        <b/>
        <i/>
        <strike val="0"/>
      </font>
      <fill>
        <patternFill patternType="solid">
          <bgColor theme="0" tint="-0.14996795556505021"/>
        </patternFill>
      </fill>
    </dxf>
    <dxf>
      <font>
        <b/>
        <i/>
        <strike val="0"/>
      </font>
      <fill>
        <patternFill>
          <bgColor theme="0" tint="-0.14996795556505021"/>
        </patternFill>
      </fill>
    </dxf>
    <dxf>
      <font>
        <b/>
        <i/>
        <strike val="0"/>
      </font>
      <fill>
        <patternFill patternType="solid">
          <bgColor theme="0" tint="-0.14996795556505021"/>
        </patternFill>
      </fill>
    </dxf>
    <dxf>
      <font>
        <b/>
        <i val="0"/>
        <strike val="0"/>
        <color auto="1"/>
      </font>
      <fill>
        <patternFill>
          <bgColor theme="0" tint="-0.14996795556505021"/>
        </patternFill>
      </fill>
    </dxf>
    <dxf>
      <font>
        <b/>
        <i val="0"/>
        <strike val="0"/>
      </font>
    </dxf>
    <dxf>
      <font>
        <b/>
        <i/>
        <color auto="1"/>
      </font>
      <fill>
        <patternFill patternType="solid">
          <fgColor auto="1"/>
          <bgColor rgb="FFFFFF99"/>
        </patternFill>
      </fill>
    </dxf>
    <dxf>
      <font>
        <b/>
        <i val="0"/>
        <strike val="0"/>
      </font>
    </dxf>
    <dxf>
      <font>
        <b/>
        <i val="0"/>
        <strike val="0"/>
      </font>
      <fill>
        <patternFill>
          <bgColor theme="6" tint="0.59996337778862885"/>
        </patternFill>
      </fill>
    </dxf>
    <dxf>
      <font>
        <b/>
        <i/>
        <strike val="0"/>
      </font>
      <fill>
        <patternFill patternType="solid">
          <bgColor theme="0" tint="-0.14996795556505021"/>
        </patternFill>
      </fill>
    </dxf>
    <dxf>
      <font>
        <b/>
        <i/>
        <strike val="0"/>
      </font>
      <fill>
        <patternFill patternType="solid">
          <bgColor theme="0" tint="-0.14996795556505021"/>
        </patternFill>
      </fill>
    </dxf>
    <dxf>
      <font>
        <b/>
        <i/>
      </font>
      <fill>
        <patternFill>
          <bgColor theme="0" tint="-0.14996795556505021"/>
        </patternFill>
      </fill>
    </dxf>
    <dxf>
      <font>
        <b/>
        <i/>
        <strike val="0"/>
      </font>
      <fill>
        <patternFill patternType="solid">
          <bgColor theme="0" tint="-0.14996795556505021"/>
        </patternFill>
      </fill>
    </dxf>
    <dxf>
      <font>
        <b/>
        <i/>
        <strike val="0"/>
      </font>
      <fill>
        <patternFill>
          <bgColor theme="0" tint="-0.14996795556505021"/>
        </patternFill>
      </fill>
    </dxf>
    <dxf>
      <font>
        <b/>
        <i val="0"/>
        <strike val="0"/>
        <color auto="1"/>
      </font>
      <fill>
        <patternFill>
          <bgColor theme="0" tint="-0.14996795556505021"/>
        </patternFill>
      </fill>
    </dxf>
    <dxf>
      <font>
        <b/>
        <i/>
        <strike val="0"/>
      </font>
      <fill>
        <patternFill>
          <bgColor theme="0" tint="-0.14996795556505021"/>
        </patternFill>
      </fill>
    </dxf>
    <dxf>
      <font>
        <b/>
        <i val="0"/>
        <strike val="0"/>
      </font>
    </dxf>
    <dxf>
      <font>
        <b/>
        <i/>
        <color auto="1"/>
      </font>
      <fill>
        <patternFill patternType="solid">
          <fgColor auto="1"/>
          <bgColor rgb="FFFFFF99"/>
        </patternFill>
      </fill>
    </dxf>
    <dxf>
      <font>
        <b/>
        <i val="0"/>
        <strike val="0"/>
      </font>
    </dxf>
    <dxf>
      <font>
        <b/>
        <i val="0"/>
        <strike val="0"/>
      </font>
      <fill>
        <patternFill>
          <bgColor theme="6" tint="0.59996337778862885"/>
        </patternFill>
      </fill>
    </dxf>
    <dxf>
      <font>
        <b/>
        <i/>
        <strike val="0"/>
      </font>
      <fill>
        <patternFill patternType="solid">
          <bgColor theme="0" tint="-0.14996795556505021"/>
        </patternFill>
      </fill>
    </dxf>
    <dxf>
      <font>
        <b/>
        <i val="0"/>
        <strike val="0"/>
        <color auto="1"/>
      </font>
      <fill>
        <patternFill>
          <bgColor theme="0" tint="-0.14996795556505021"/>
        </patternFill>
      </fill>
    </dxf>
    <dxf>
      <font>
        <b/>
        <i/>
        <strike val="0"/>
      </font>
      <fill>
        <patternFill>
          <bgColor theme="0" tint="-0.14996795556505021"/>
        </patternFill>
      </fill>
    </dxf>
    <dxf>
      <font>
        <b/>
        <i/>
        <strike val="0"/>
      </font>
      <fill>
        <patternFill patternType="solid">
          <bgColor theme="0" tint="-0.14996795556505021"/>
        </patternFill>
      </fill>
    </dxf>
    <dxf>
      <font>
        <b/>
        <i/>
      </font>
      <fill>
        <patternFill>
          <bgColor theme="0" tint="-0.14996795556505021"/>
        </patternFill>
      </fill>
    </dxf>
    <dxf>
      <font>
        <b/>
        <i/>
        <strike val="0"/>
      </font>
      <fill>
        <patternFill patternType="solid">
          <bgColor theme="0" tint="-0.14996795556505021"/>
        </patternFill>
      </fill>
    </dxf>
    <dxf>
      <font>
        <b/>
        <i/>
        <strike val="0"/>
      </font>
      <fill>
        <patternFill>
          <bgColor theme="0" tint="-0.14996795556505021"/>
        </patternFill>
      </fill>
    </dxf>
    <dxf>
      <font>
        <b/>
        <i val="0"/>
        <strike val="0"/>
      </font>
    </dxf>
    <dxf>
      <font>
        <b/>
        <i/>
        <color auto="1"/>
      </font>
      <fill>
        <patternFill patternType="solid">
          <fgColor auto="1"/>
          <bgColor rgb="FFFFFF99"/>
        </patternFill>
      </fill>
    </dxf>
    <dxf>
      <font>
        <b/>
        <i val="0"/>
        <strike val="0"/>
      </font>
    </dxf>
    <dxf>
      <font>
        <b/>
        <i val="0"/>
        <strike val="0"/>
      </font>
      <fill>
        <patternFill>
          <bgColor theme="6" tint="0.59996337778862885"/>
        </patternFill>
      </fill>
    </dxf>
    <dxf>
      <font>
        <b/>
        <i/>
        <strike val="0"/>
      </font>
      <fill>
        <patternFill patternType="solid">
          <bgColor theme="0" tint="-0.14996795556505021"/>
        </patternFill>
      </fill>
    </dxf>
    <dxf>
      <font>
        <b/>
        <i val="0"/>
        <strike val="0"/>
        <color auto="1"/>
      </font>
      <fill>
        <patternFill>
          <bgColor theme="0" tint="-0.14996795556505021"/>
        </patternFill>
      </fill>
    </dxf>
    <dxf>
      <font>
        <b/>
        <i/>
        <strike val="0"/>
      </font>
      <fill>
        <patternFill>
          <bgColor theme="0" tint="-0.14996795556505021"/>
        </patternFill>
      </fill>
    </dxf>
    <dxf>
      <font>
        <b/>
        <i/>
        <strike val="0"/>
      </font>
      <fill>
        <patternFill patternType="solid">
          <bgColor theme="0" tint="-0.14996795556505021"/>
        </patternFill>
      </fill>
    </dxf>
    <dxf>
      <font>
        <b/>
        <i/>
      </font>
      <fill>
        <patternFill>
          <bgColor theme="0" tint="-0.14996795556505021"/>
        </patternFill>
      </fill>
    </dxf>
    <dxf>
      <font>
        <b/>
        <i/>
        <strike val="0"/>
      </font>
      <fill>
        <patternFill patternType="solid">
          <bgColor theme="0" tint="-0.14996795556505021"/>
        </patternFill>
      </fill>
    </dxf>
    <dxf>
      <font>
        <b/>
        <i/>
        <strike val="0"/>
      </font>
      <fill>
        <patternFill>
          <bgColor theme="0" tint="-0.14996795556505021"/>
        </patternFill>
      </fill>
    </dxf>
    <dxf>
      <font>
        <b/>
        <i val="0"/>
        <strike val="0"/>
      </font>
    </dxf>
    <dxf>
      <font>
        <b/>
        <i/>
        <color auto="1"/>
      </font>
      <fill>
        <patternFill patternType="solid">
          <fgColor auto="1"/>
          <bgColor rgb="FFFFFF99"/>
        </patternFill>
      </fill>
    </dxf>
    <dxf>
      <font>
        <b/>
        <i val="0"/>
        <strike val="0"/>
      </font>
    </dxf>
    <dxf>
      <font>
        <b/>
        <i val="0"/>
        <strike val="0"/>
      </font>
      <fill>
        <patternFill>
          <bgColor theme="6" tint="0.59996337778862885"/>
        </patternFill>
      </fill>
    </dxf>
    <dxf>
      <font>
        <b/>
        <i val="0"/>
        <strike val="0"/>
        <color auto="1"/>
      </font>
      <fill>
        <patternFill>
          <bgColor theme="0" tint="-0.14996795556505021"/>
        </patternFill>
      </fill>
    </dxf>
    <dxf>
      <font>
        <b/>
        <i/>
        <strike val="0"/>
      </font>
      <fill>
        <patternFill>
          <bgColor theme="0" tint="-0.14996795556505021"/>
        </patternFill>
      </fill>
    </dxf>
    <dxf>
      <font>
        <b/>
        <i/>
        <strike val="0"/>
      </font>
      <fill>
        <patternFill patternType="solid">
          <bgColor theme="0" tint="-0.14996795556505021"/>
        </patternFill>
      </fill>
    </dxf>
    <dxf>
      <font>
        <b/>
        <i/>
        <strike val="0"/>
      </font>
      <fill>
        <patternFill patternType="solid">
          <bgColor theme="0" tint="-0.14996795556505021"/>
        </patternFill>
      </fill>
    </dxf>
    <dxf>
      <font>
        <b/>
        <i val="0"/>
        <strike val="0"/>
      </font>
      <fill>
        <patternFill>
          <bgColor theme="6" tint="0.59996337778862885"/>
        </patternFill>
      </fill>
    </dxf>
    <dxf>
      <font>
        <b/>
        <i/>
      </font>
      <fill>
        <patternFill>
          <bgColor theme="0" tint="-0.14996795556505021"/>
        </patternFill>
      </fill>
    </dxf>
    <dxf>
      <font>
        <b/>
        <i/>
        <strike val="0"/>
      </font>
      <fill>
        <patternFill patternType="solid">
          <bgColor theme="0" tint="-0.14996795556505021"/>
        </patternFill>
      </fill>
    </dxf>
    <dxf>
      <font>
        <b/>
        <i/>
        <strike val="0"/>
      </font>
      <fill>
        <patternFill>
          <bgColor theme="0" tint="-0.14996795556505021"/>
        </patternFill>
      </fill>
    </dxf>
    <dxf>
      <font>
        <b/>
        <i val="0"/>
        <strike val="0"/>
      </font>
    </dxf>
    <dxf>
      <font>
        <b/>
        <i/>
        <color auto="1"/>
      </font>
      <fill>
        <patternFill patternType="solid">
          <fgColor auto="1"/>
          <bgColor rgb="FFFFFF99"/>
        </patternFill>
      </fill>
    </dxf>
    <dxf>
      <font>
        <b/>
        <i val="0"/>
        <strike val="0"/>
      </font>
    </dxf>
    <dxf>
      <font>
        <b/>
        <i val="0"/>
        <strike val="0"/>
      </font>
      <fill>
        <patternFill>
          <bgColor theme="6" tint="0.59996337778862885"/>
        </patternFill>
      </fill>
    </dxf>
    <dxf>
      <font>
        <b/>
        <i/>
        <strike val="0"/>
      </font>
      <fill>
        <patternFill patternType="solid">
          <bgColor theme="0" tint="-0.14996795556505021"/>
        </patternFill>
      </fill>
    </dxf>
    <dxf>
      <font>
        <b/>
        <i val="0"/>
        <strike val="0"/>
        <color auto="1"/>
      </font>
      <fill>
        <patternFill>
          <bgColor theme="0" tint="-0.14996795556505021"/>
        </patternFill>
      </fill>
    </dxf>
    <dxf>
      <font>
        <b/>
        <i/>
        <strike val="0"/>
      </font>
      <fill>
        <patternFill>
          <bgColor theme="0" tint="-0.14996795556505021"/>
        </patternFill>
      </fill>
    </dxf>
    <dxf>
      <font>
        <b/>
        <i/>
        <strike val="0"/>
      </font>
      <fill>
        <patternFill patternType="solid">
          <bgColor theme="0" tint="-0.14996795556505021"/>
        </patternFill>
      </fill>
    </dxf>
    <dxf>
      <font>
        <b/>
        <i/>
      </font>
      <fill>
        <patternFill>
          <bgColor theme="0" tint="-0.14996795556505021"/>
        </patternFill>
      </fill>
    </dxf>
    <dxf>
      <font>
        <b/>
        <i/>
        <strike val="0"/>
      </font>
      <fill>
        <patternFill patternType="solid">
          <bgColor theme="0" tint="-0.14996795556505021"/>
        </patternFill>
      </fill>
    </dxf>
    <dxf>
      <font>
        <b/>
        <i/>
        <strike val="0"/>
      </font>
      <fill>
        <patternFill>
          <bgColor theme="0" tint="-0.14996795556505021"/>
        </patternFill>
      </fill>
    </dxf>
    <dxf>
      <font>
        <b/>
        <i val="0"/>
        <strike val="0"/>
      </font>
    </dxf>
    <dxf>
      <font>
        <b/>
        <i/>
        <color auto="1"/>
      </font>
      <fill>
        <patternFill patternType="solid">
          <fgColor auto="1"/>
          <bgColor rgb="FFFFFF99"/>
        </patternFill>
      </fill>
    </dxf>
    <dxf>
      <font>
        <b/>
        <i val="0"/>
        <strike val="0"/>
      </font>
    </dxf>
    <dxf>
      <font>
        <b/>
        <i val="0"/>
        <strike val="0"/>
      </font>
      <fill>
        <patternFill>
          <bgColor theme="6" tint="0.59996337778862885"/>
        </patternFill>
      </fill>
    </dxf>
    <dxf>
      <font>
        <b/>
        <i/>
        <strike val="0"/>
      </font>
      <fill>
        <patternFill patternType="solid">
          <bgColor theme="0" tint="-0.14996795556505021"/>
        </patternFill>
      </fill>
    </dxf>
    <dxf>
      <font>
        <b/>
        <i val="0"/>
        <strike val="0"/>
        <color auto="1"/>
      </font>
      <fill>
        <patternFill>
          <bgColor theme="0" tint="-0.14996795556505021"/>
        </patternFill>
      </fill>
    </dxf>
    <dxf>
      <font>
        <b/>
        <i/>
      </font>
      <fill>
        <patternFill>
          <bgColor theme="0" tint="-0.14996795556505021"/>
        </patternFill>
      </fill>
    </dxf>
    <dxf>
      <font>
        <b/>
        <i/>
        <strike val="0"/>
      </font>
      <fill>
        <patternFill>
          <bgColor theme="0" tint="-0.14996795556505021"/>
        </patternFill>
      </fill>
    </dxf>
    <dxf>
      <font>
        <b/>
        <i/>
        <strike val="0"/>
      </font>
      <fill>
        <patternFill patternType="solid">
          <bgColor theme="0" tint="-0.14996795556505021"/>
        </patternFill>
      </fill>
    </dxf>
    <dxf>
      <font>
        <b/>
        <i/>
        <strike val="0"/>
      </font>
      <fill>
        <patternFill patternType="solid">
          <bgColor theme="0" tint="-0.14996795556505021"/>
        </patternFill>
      </fill>
    </dxf>
    <dxf>
      <font>
        <b/>
        <i val="0"/>
        <strike val="0"/>
      </font>
    </dxf>
    <dxf>
      <font>
        <b/>
        <i/>
        <color auto="1"/>
      </font>
      <fill>
        <patternFill patternType="solid">
          <fgColor auto="1"/>
          <bgColor rgb="FFFFFF99"/>
        </patternFill>
      </fill>
    </dxf>
    <dxf>
      <font>
        <b/>
        <i val="0"/>
        <strike val="0"/>
      </font>
    </dxf>
    <dxf>
      <font>
        <b/>
        <i val="0"/>
        <strike val="0"/>
      </font>
      <fill>
        <patternFill>
          <bgColor theme="6" tint="0.59996337778862885"/>
        </patternFill>
      </fill>
    </dxf>
  </dxfs>
  <tableStyles count="0" defaultTableStyle="TableStyleMedium2" defaultPivotStyle="PivotStyleMedium9"/>
  <colors>
    <mruColors>
      <color rgb="FFFF9933"/>
      <color rgb="FFFFFFCC"/>
      <color rgb="FFFFFF99"/>
      <color rgb="FFD8BFAC"/>
      <color rgb="FFFFCCFF"/>
      <color rgb="FFFFCCCC"/>
      <color rgb="FF99CCFF"/>
      <color rgb="FFCC99FF"/>
      <color rgb="FFCCCCFF"/>
      <color rgb="FFA4DC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9126175568264553"/>
          <c:y val="0.21739139648380243"/>
          <c:w val="0.5968310814222324"/>
          <c:h val="0.66509011419690167"/>
        </c:manualLayout>
      </c:layout>
      <c:radarChart>
        <c:radarStyle val="filled"/>
        <c:varyColors val="0"/>
        <c:ser>
          <c:idx val="1"/>
          <c:order val="0"/>
          <c:tx>
            <c:v>SES priority</c:v>
          </c:tx>
          <c:spPr>
            <a:solidFill>
              <a:schemeClr val="accent3">
                <a:tint val="77000"/>
                <a:alpha val="50196"/>
              </a:schemeClr>
            </a:solidFill>
            <a:ln w="25400">
              <a:solidFill>
                <a:schemeClr val="accent3">
                  <a:lumMod val="75000"/>
                </a:schemeClr>
              </a:solidFill>
              <a:prstDash val="solid"/>
            </a:ln>
            <a:effectLst/>
          </c:spPr>
          <c:cat>
            <c:strRef>
              <c:f>'SES-Agriculture'!$C$3:$C$12</c:f>
              <c:strCache>
                <c:ptCount val="10"/>
                <c:pt idx="0">
                  <c:v>Agricultural biomass production</c:v>
                </c:pt>
                <c:pt idx="1">
                  <c:v>Water retention</c:v>
                </c:pt>
                <c:pt idx="2">
                  <c:v>Nutrient cycle regulation</c:v>
                </c:pt>
                <c:pt idx="3">
                  <c:v>Surface runoff regulation</c:v>
                </c:pt>
                <c:pt idx="4">
                  <c:v>Water filtration and purification</c:v>
                </c:pt>
                <c:pt idx="5">
                  <c:v>Global climate regulation (“the carbon cycle”)</c:v>
                </c:pt>
                <c:pt idx="6">
                  <c:v>Local climate regulation (“the cooling effect”)</c:v>
                </c:pt>
                <c:pt idx="7">
                  <c:v>Soil habitat and biodiversity</c:v>
                </c:pt>
                <c:pt idx="8">
                  <c:v>Cultural and natural archives</c:v>
                </c:pt>
                <c:pt idx="9">
                  <c:v>Recreational and spiritual services</c:v>
                </c:pt>
              </c:strCache>
            </c:strRef>
          </c:cat>
          <c:val>
            <c:numRef>
              <c:f>'SES-Agriculture'!$H$3:$H$12</c:f>
              <c:numCache>
                <c:formatCode>General</c:formatCode>
                <c:ptCount val="10"/>
                <c:pt idx="0">
                  <c:v>10</c:v>
                </c:pt>
                <c:pt idx="1">
                  <c:v>9</c:v>
                </c:pt>
                <c:pt idx="2">
                  <c:v>10</c:v>
                </c:pt>
                <c:pt idx="3">
                  <c:v>9</c:v>
                </c:pt>
                <c:pt idx="4">
                  <c:v>9</c:v>
                </c:pt>
                <c:pt idx="5">
                  <c:v>8</c:v>
                </c:pt>
                <c:pt idx="6">
                  <c:v>6</c:v>
                </c:pt>
                <c:pt idx="7">
                  <c:v>6</c:v>
                </c:pt>
                <c:pt idx="8">
                  <c:v>5</c:v>
                </c:pt>
                <c:pt idx="9">
                  <c:v>4</c:v>
                </c:pt>
              </c:numCache>
            </c:numRef>
          </c:val>
          <c:extLst xmlns:c16r2="http://schemas.microsoft.com/office/drawing/2015/06/chart">
            <c:ext xmlns:c16="http://schemas.microsoft.com/office/drawing/2014/chart" uri="{C3380CC4-5D6E-409C-BE32-E72D297353CC}">
              <c16:uniqueId val="{00000000-2DF0-46A3-8B99-52FE58E8CD02}"/>
            </c:ext>
          </c:extLst>
        </c:ser>
        <c:dLbls>
          <c:showLegendKey val="0"/>
          <c:showVal val="0"/>
          <c:showCatName val="0"/>
          <c:showSerName val="0"/>
          <c:showPercent val="0"/>
          <c:showBubbleSize val="0"/>
        </c:dLbls>
        <c:axId val="215773184"/>
        <c:axId val="196093632"/>
      </c:radarChart>
      <c:catAx>
        <c:axId val="21577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t" anchorCtr="0"/>
          <a:lstStyle/>
          <a:p>
            <a:pPr>
              <a:defRPr sz="1050" b="0" i="0" u="none" strike="noStrike" kern="1200" baseline="0">
                <a:solidFill>
                  <a:schemeClr val="tx1">
                    <a:lumMod val="65000"/>
                    <a:lumOff val="35000"/>
                  </a:schemeClr>
                </a:solidFill>
                <a:latin typeface="+mn-lt"/>
                <a:ea typeface="+mn-ea"/>
                <a:cs typeface="+mn-cs"/>
              </a:defRPr>
            </a:pPr>
            <a:endParaRPr lang="sl-SI"/>
          </a:p>
        </c:txPr>
        <c:crossAx val="196093632"/>
        <c:crosses val="autoZero"/>
        <c:auto val="1"/>
        <c:lblAlgn val="ctr"/>
        <c:lblOffset val="100"/>
        <c:noMultiLvlLbl val="0"/>
      </c:catAx>
      <c:valAx>
        <c:axId val="196093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5773184"/>
        <c:crosses val="autoZero"/>
        <c:crossBetween val="between"/>
      </c:valAx>
      <c:spPr>
        <a:noFill/>
        <a:ln>
          <a:noFill/>
        </a:ln>
        <a:effectLst/>
      </c:spPr>
    </c:plotArea>
    <c:legend>
      <c:legendPos val="r"/>
      <c:layout>
        <c:manualLayout>
          <c:xMode val="edge"/>
          <c:yMode val="edge"/>
          <c:x val="0"/>
          <c:y val="1.5769524867010408E-2"/>
          <c:w val="0.29055729996940571"/>
          <c:h val="6.5619723519795364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9438323317954101"/>
          <c:y val="0.21363766741003287"/>
          <c:w val="0.63157405018890089"/>
          <c:h val="0.6707460849919521"/>
        </c:manualLayout>
      </c:layout>
      <c:radarChart>
        <c:radarStyle val="filled"/>
        <c:varyColors val="0"/>
        <c:ser>
          <c:idx val="1"/>
          <c:order val="0"/>
          <c:tx>
            <c:v>Soil threats importance</c:v>
          </c:tx>
          <c:spPr>
            <a:solidFill>
              <a:schemeClr val="accent6">
                <a:shade val="76000"/>
                <a:alpha val="50196"/>
              </a:schemeClr>
            </a:solidFill>
            <a:ln w="25400">
              <a:solidFill>
                <a:srgbClr val="FF9933"/>
              </a:solidFill>
              <a:prstDash val="solid"/>
            </a:ln>
            <a:effectLst/>
          </c:spPr>
          <c:cat>
            <c:strRef>
              <c:f>'SES-Disaster'!$L$3:$L$5</c:f>
              <c:strCache>
                <c:ptCount val="3"/>
                <c:pt idx="0">
                  <c:v>Flooding and landslides</c:v>
                </c:pt>
                <c:pt idx="1">
                  <c:v>Soil erosion by water</c:v>
                </c:pt>
                <c:pt idx="2">
                  <c:v>Decline in soil biodiversity</c:v>
                </c:pt>
              </c:strCache>
            </c:strRef>
          </c:cat>
          <c:val>
            <c:numRef>
              <c:f>'SES-Disaster'!$Q$3:$Q$5</c:f>
              <c:numCache>
                <c:formatCode>General</c:formatCode>
                <c:ptCount val="3"/>
                <c:pt idx="0">
                  <c:v>10</c:v>
                </c:pt>
                <c:pt idx="1">
                  <c:v>9</c:v>
                </c:pt>
                <c:pt idx="2">
                  <c:v>5</c:v>
                </c:pt>
              </c:numCache>
            </c:numRef>
          </c:val>
          <c:extLst xmlns:c16r2="http://schemas.microsoft.com/office/drawing/2015/06/chart">
            <c:ext xmlns:c16="http://schemas.microsoft.com/office/drawing/2014/chart" uri="{C3380CC4-5D6E-409C-BE32-E72D297353CC}">
              <c16:uniqueId val="{00000000-2D77-497F-AA28-D5443EB14B82}"/>
            </c:ext>
          </c:extLst>
        </c:ser>
        <c:dLbls>
          <c:showLegendKey val="0"/>
          <c:showVal val="0"/>
          <c:showCatName val="0"/>
          <c:showSerName val="0"/>
          <c:showPercent val="0"/>
          <c:showBubbleSize val="0"/>
        </c:dLbls>
        <c:axId val="217785344"/>
        <c:axId val="217912960"/>
      </c:radarChart>
      <c:catAx>
        <c:axId val="21778534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crossAx val="217912960"/>
        <c:crosses val="autoZero"/>
        <c:auto val="1"/>
        <c:lblAlgn val="ctr"/>
        <c:lblOffset val="100"/>
        <c:noMultiLvlLbl val="0"/>
      </c:catAx>
      <c:valAx>
        <c:axId val="217912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7785344"/>
        <c:crosses val="autoZero"/>
        <c:crossBetween val="between"/>
        <c:majorUnit val="2"/>
        <c:minorUnit val="1"/>
      </c:valAx>
      <c:spPr>
        <a:noFill/>
        <a:ln>
          <a:noFill/>
        </a:ln>
        <a:effectLst/>
      </c:spPr>
    </c:plotArea>
    <c:legend>
      <c:legendPos val="t"/>
      <c:layout>
        <c:manualLayout>
          <c:xMode val="edge"/>
          <c:yMode val="edge"/>
          <c:x val="2.2416807941737167E-4"/>
          <c:y val="1.558876074149222E-2"/>
          <c:w val="0.51286265626132133"/>
          <c:h val="7.2504267595118729E-2"/>
        </c:manualLayout>
      </c:layout>
      <c:overlay val="0"/>
      <c:spPr>
        <a:noFill/>
        <a:ln>
          <a:noFill/>
        </a:ln>
        <a:effectLst/>
      </c:spPr>
      <c:txPr>
        <a:bodyPr rot="0" spcFirstLastPara="1" vertOverflow="ellipsis" vert="horz" wrap="square" anchor="ctr" anchorCtr="1"/>
        <a:lstStyle/>
        <a:p>
          <a:pPr>
            <a:defRPr lang="en-US"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9126175568264553"/>
          <c:y val="0.21739139648380243"/>
          <c:w val="0.6356504099739404"/>
          <c:h val="0.691678492575166"/>
        </c:manualLayout>
      </c:layout>
      <c:radarChart>
        <c:radarStyle val="filled"/>
        <c:varyColors val="0"/>
        <c:ser>
          <c:idx val="1"/>
          <c:order val="0"/>
          <c:tx>
            <c:v>SES priority</c:v>
          </c:tx>
          <c:spPr>
            <a:solidFill>
              <a:schemeClr val="accent3">
                <a:tint val="77000"/>
                <a:alpha val="50196"/>
              </a:schemeClr>
            </a:solidFill>
            <a:ln w="25400">
              <a:solidFill>
                <a:schemeClr val="accent3">
                  <a:lumMod val="75000"/>
                </a:schemeClr>
              </a:solidFill>
              <a:prstDash val="solid"/>
            </a:ln>
            <a:effectLst/>
          </c:spPr>
          <c:cat>
            <c:strRef>
              <c:f>'SES-Nature'!$C$3:$C$6</c:f>
              <c:strCache>
                <c:ptCount val="4"/>
                <c:pt idx="0">
                  <c:v>Soil habitat and biodiversity</c:v>
                </c:pt>
                <c:pt idx="1">
                  <c:v>Cultural and natural archives</c:v>
                </c:pt>
                <c:pt idx="2">
                  <c:v>Global climate regulation (“the carbon cycle”)</c:v>
                </c:pt>
                <c:pt idx="3">
                  <c:v>Local climate regulation (“the cooling effect”)</c:v>
                </c:pt>
              </c:strCache>
            </c:strRef>
          </c:cat>
          <c:val>
            <c:numRef>
              <c:f>'SES-Nature'!$H$3:$H$6</c:f>
              <c:numCache>
                <c:formatCode>General</c:formatCode>
                <c:ptCount val="4"/>
                <c:pt idx="0">
                  <c:v>10</c:v>
                </c:pt>
                <c:pt idx="1">
                  <c:v>9</c:v>
                </c:pt>
                <c:pt idx="2">
                  <c:v>3</c:v>
                </c:pt>
                <c:pt idx="3">
                  <c:v>7</c:v>
                </c:pt>
              </c:numCache>
            </c:numRef>
          </c:val>
          <c:extLst xmlns:c16r2="http://schemas.microsoft.com/office/drawing/2015/06/chart">
            <c:ext xmlns:c16="http://schemas.microsoft.com/office/drawing/2014/chart" uri="{C3380CC4-5D6E-409C-BE32-E72D297353CC}">
              <c16:uniqueId val="{00000000-65E0-4126-9027-33D4430B65B6}"/>
            </c:ext>
          </c:extLst>
        </c:ser>
        <c:dLbls>
          <c:showLegendKey val="0"/>
          <c:showVal val="0"/>
          <c:showCatName val="0"/>
          <c:showSerName val="0"/>
          <c:showPercent val="0"/>
          <c:showBubbleSize val="0"/>
        </c:dLbls>
        <c:axId val="218178048"/>
        <c:axId val="218088000"/>
      </c:radarChart>
      <c:catAx>
        <c:axId val="21817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t" anchorCtr="0"/>
          <a:lstStyle/>
          <a:p>
            <a:pPr>
              <a:defRPr sz="1050" b="0" i="0" u="none" strike="noStrike" kern="1200" baseline="0">
                <a:solidFill>
                  <a:schemeClr val="tx1">
                    <a:lumMod val="65000"/>
                    <a:lumOff val="35000"/>
                  </a:schemeClr>
                </a:solidFill>
                <a:latin typeface="+mn-lt"/>
                <a:ea typeface="+mn-ea"/>
                <a:cs typeface="+mn-cs"/>
              </a:defRPr>
            </a:pPr>
            <a:endParaRPr lang="sl-SI"/>
          </a:p>
        </c:txPr>
        <c:crossAx val="218088000"/>
        <c:crosses val="autoZero"/>
        <c:auto val="1"/>
        <c:lblAlgn val="ctr"/>
        <c:lblOffset val="100"/>
        <c:noMultiLvlLbl val="0"/>
      </c:catAx>
      <c:valAx>
        <c:axId val="218088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8178048"/>
        <c:crosses val="autoZero"/>
        <c:crossBetween val="between"/>
      </c:valAx>
      <c:spPr>
        <a:noFill/>
        <a:ln>
          <a:noFill/>
        </a:ln>
        <a:effectLst/>
      </c:spPr>
    </c:plotArea>
    <c:legend>
      <c:legendPos val="r"/>
      <c:layout>
        <c:manualLayout>
          <c:xMode val="edge"/>
          <c:yMode val="edge"/>
          <c:x val="0"/>
          <c:y val="1.5769524867010408E-2"/>
          <c:w val="0.29055729996940571"/>
          <c:h val="6.5619723519795364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9438323317954101"/>
          <c:y val="0.21363766741003287"/>
          <c:w val="0.63157405018890089"/>
          <c:h val="0.6707460849919521"/>
        </c:manualLayout>
      </c:layout>
      <c:radarChart>
        <c:radarStyle val="filled"/>
        <c:varyColors val="0"/>
        <c:ser>
          <c:idx val="1"/>
          <c:order val="0"/>
          <c:tx>
            <c:v>Soil Threat importance</c:v>
          </c:tx>
          <c:spPr>
            <a:solidFill>
              <a:schemeClr val="accent6">
                <a:shade val="76000"/>
                <a:alpha val="50196"/>
              </a:schemeClr>
            </a:solidFill>
            <a:ln w="25400">
              <a:solidFill>
                <a:srgbClr val="FF9933"/>
              </a:solidFill>
              <a:prstDash val="solid"/>
            </a:ln>
            <a:effectLst/>
          </c:spPr>
          <c:cat>
            <c:strRef>
              <c:f>'SES-Nature'!$L$3:$L$9</c:f>
              <c:strCache>
                <c:ptCount val="7"/>
                <c:pt idx="0">
                  <c:v>Decline in soil biodiversity</c:v>
                </c:pt>
                <c:pt idx="1">
                  <c:v>Decline in soil organic matter in peat soils</c:v>
                </c:pt>
                <c:pt idx="2">
                  <c:v>Decline in soil organic matter in mineral soils</c:v>
                </c:pt>
                <c:pt idx="3">
                  <c:v>Soil sealing</c:v>
                </c:pt>
                <c:pt idx="4">
                  <c:v>Soil contamination</c:v>
                </c:pt>
                <c:pt idx="5">
                  <c:v>Soil compaction</c:v>
                </c:pt>
                <c:pt idx="6">
                  <c:v>Soil acidification</c:v>
                </c:pt>
              </c:strCache>
            </c:strRef>
          </c:cat>
          <c:val>
            <c:numRef>
              <c:f>'SES-Nature'!$Q$3:$Q$9</c:f>
              <c:numCache>
                <c:formatCode>General</c:formatCode>
                <c:ptCount val="7"/>
                <c:pt idx="0">
                  <c:v>10</c:v>
                </c:pt>
                <c:pt idx="1">
                  <c:v>10</c:v>
                </c:pt>
                <c:pt idx="2">
                  <c:v>9</c:v>
                </c:pt>
                <c:pt idx="3">
                  <c:v>9</c:v>
                </c:pt>
                <c:pt idx="4">
                  <c:v>6</c:v>
                </c:pt>
                <c:pt idx="5">
                  <c:v>7</c:v>
                </c:pt>
                <c:pt idx="6">
                  <c:v>6</c:v>
                </c:pt>
              </c:numCache>
            </c:numRef>
          </c:val>
          <c:extLst xmlns:c16r2="http://schemas.microsoft.com/office/drawing/2015/06/chart">
            <c:ext xmlns:c16="http://schemas.microsoft.com/office/drawing/2014/chart" uri="{C3380CC4-5D6E-409C-BE32-E72D297353CC}">
              <c16:uniqueId val="{00000000-0E4B-4CC8-B538-CD1694DAA79A}"/>
            </c:ext>
          </c:extLst>
        </c:ser>
        <c:dLbls>
          <c:showLegendKey val="0"/>
          <c:showVal val="0"/>
          <c:showCatName val="0"/>
          <c:showSerName val="0"/>
          <c:showPercent val="0"/>
          <c:showBubbleSize val="0"/>
        </c:dLbls>
        <c:axId val="218179072"/>
        <c:axId val="218089728"/>
      </c:radarChart>
      <c:catAx>
        <c:axId val="2181790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crossAx val="218089728"/>
        <c:crosses val="autoZero"/>
        <c:auto val="1"/>
        <c:lblAlgn val="ctr"/>
        <c:lblOffset val="100"/>
        <c:noMultiLvlLbl val="0"/>
      </c:catAx>
      <c:valAx>
        <c:axId val="218089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8179072"/>
        <c:crosses val="autoZero"/>
        <c:crossBetween val="between"/>
        <c:majorUnit val="2"/>
        <c:minorUnit val="1"/>
      </c:valAx>
      <c:spPr>
        <a:noFill/>
        <a:ln>
          <a:noFill/>
        </a:ln>
        <a:effectLst/>
      </c:spPr>
    </c:plotArea>
    <c:legend>
      <c:legendPos val="t"/>
      <c:layout>
        <c:manualLayout>
          <c:xMode val="edge"/>
          <c:yMode val="edge"/>
          <c:x val="2.2407256147366112E-4"/>
          <c:y val="6.7949577502725582E-5"/>
          <c:w val="0.51286265626132133"/>
          <c:h val="7.2504267595118729E-2"/>
        </c:manualLayout>
      </c:layout>
      <c:overlay val="0"/>
      <c:spPr>
        <a:noFill/>
        <a:ln>
          <a:noFill/>
        </a:ln>
        <a:effectLst/>
      </c:spPr>
      <c:txPr>
        <a:bodyPr rot="0" spcFirstLastPara="1" vertOverflow="ellipsis" vert="horz" wrap="square" anchor="ctr" anchorCtr="1"/>
        <a:lstStyle/>
        <a:p>
          <a:pPr>
            <a:defRPr lang="en-US"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9126175568264553"/>
          <c:y val="0.21739139648380243"/>
          <c:w val="0.6356504099739404"/>
          <c:h val="0.691678492575166"/>
        </c:manualLayout>
      </c:layout>
      <c:radarChart>
        <c:radarStyle val="filled"/>
        <c:varyColors val="0"/>
        <c:ser>
          <c:idx val="1"/>
          <c:order val="0"/>
          <c:tx>
            <c:v>SES priority</c:v>
          </c:tx>
          <c:spPr>
            <a:solidFill>
              <a:schemeClr val="accent3">
                <a:tint val="77000"/>
                <a:alpha val="50196"/>
              </a:schemeClr>
            </a:solidFill>
            <a:ln w="25400">
              <a:solidFill>
                <a:schemeClr val="accent3">
                  <a:lumMod val="75000"/>
                </a:schemeClr>
              </a:solidFill>
              <a:prstDash val="solid"/>
            </a:ln>
            <a:effectLst/>
          </c:spPr>
          <c:cat>
            <c:strRef>
              <c:f>SES2Data!$C$3:$C$12</c:f>
              <c:strCache>
                <c:ptCount val="10"/>
                <c:pt idx="0">
                  <c:v>Agricultural biomass production</c:v>
                </c:pt>
                <c:pt idx="1">
                  <c:v>Water retention</c:v>
                </c:pt>
                <c:pt idx="2">
                  <c:v>Nutrient cycle regulation</c:v>
                </c:pt>
                <c:pt idx="3">
                  <c:v>Surface runoff regulation</c:v>
                </c:pt>
                <c:pt idx="4">
                  <c:v>Water filtration and purification</c:v>
                </c:pt>
                <c:pt idx="5">
                  <c:v>Global climate regulation (“the carbon cycle”)</c:v>
                </c:pt>
                <c:pt idx="6">
                  <c:v>Local climate regulation (“the cooling effect”)</c:v>
                </c:pt>
                <c:pt idx="7">
                  <c:v>Soil habitat and biodiversity</c:v>
                </c:pt>
                <c:pt idx="8">
                  <c:v>Cultural and natural archives</c:v>
                </c:pt>
                <c:pt idx="9">
                  <c:v>Recreational and spiritual services</c:v>
                </c:pt>
              </c:strCache>
            </c:strRef>
          </c:cat>
          <c:val>
            <c:numRef>
              <c:f>SES2Data!$H$3:$H$12</c:f>
              <c:numCache>
                <c:formatCode>General</c:formatCode>
                <c:ptCount val="10"/>
                <c:pt idx="0">
                  <c:v>10</c:v>
                </c:pt>
                <c:pt idx="1">
                  <c:v>9</c:v>
                </c:pt>
                <c:pt idx="2">
                  <c:v>10</c:v>
                </c:pt>
                <c:pt idx="3">
                  <c:v>9</c:v>
                </c:pt>
                <c:pt idx="4">
                  <c:v>9</c:v>
                </c:pt>
                <c:pt idx="5">
                  <c:v>8</c:v>
                </c:pt>
                <c:pt idx="6">
                  <c:v>6</c:v>
                </c:pt>
                <c:pt idx="7">
                  <c:v>6</c:v>
                </c:pt>
                <c:pt idx="8">
                  <c:v>5</c:v>
                </c:pt>
                <c:pt idx="9">
                  <c:v>4</c:v>
                </c:pt>
              </c:numCache>
            </c:numRef>
          </c:val>
          <c:extLst xmlns:c16r2="http://schemas.microsoft.com/office/drawing/2015/06/chart">
            <c:ext xmlns:c16="http://schemas.microsoft.com/office/drawing/2014/chart" uri="{C3380CC4-5D6E-409C-BE32-E72D297353CC}">
              <c16:uniqueId val="{00000001-6B8E-48DD-A731-16DEE30E8A31}"/>
            </c:ext>
          </c:extLst>
        </c:ser>
        <c:dLbls>
          <c:showLegendKey val="0"/>
          <c:showVal val="0"/>
          <c:showCatName val="0"/>
          <c:showSerName val="0"/>
          <c:showPercent val="0"/>
          <c:showBubbleSize val="0"/>
        </c:dLbls>
        <c:axId val="218338816"/>
        <c:axId val="218092608"/>
      </c:radarChart>
      <c:catAx>
        <c:axId val="21833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t" anchorCtr="0"/>
          <a:lstStyle/>
          <a:p>
            <a:pPr>
              <a:defRPr sz="1050" b="0" i="0" u="none" strike="noStrike" kern="1200" baseline="0">
                <a:solidFill>
                  <a:schemeClr val="tx1">
                    <a:lumMod val="65000"/>
                    <a:lumOff val="35000"/>
                  </a:schemeClr>
                </a:solidFill>
                <a:latin typeface="+mn-lt"/>
                <a:ea typeface="+mn-ea"/>
                <a:cs typeface="+mn-cs"/>
              </a:defRPr>
            </a:pPr>
            <a:endParaRPr lang="sl-SI"/>
          </a:p>
        </c:txPr>
        <c:crossAx val="218092608"/>
        <c:crosses val="autoZero"/>
        <c:auto val="1"/>
        <c:lblAlgn val="ctr"/>
        <c:lblOffset val="100"/>
        <c:noMultiLvlLbl val="0"/>
      </c:catAx>
      <c:valAx>
        <c:axId val="218092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8338816"/>
        <c:crosses val="autoZero"/>
        <c:crossBetween val="between"/>
      </c:valAx>
      <c:spPr>
        <a:noFill/>
        <a:ln>
          <a:noFill/>
        </a:ln>
        <a:effectLst/>
      </c:spPr>
    </c:plotArea>
    <c:legend>
      <c:legendPos val="r"/>
      <c:layout>
        <c:manualLayout>
          <c:xMode val="edge"/>
          <c:yMode val="edge"/>
          <c:x val="0"/>
          <c:y val="1.5769524867010408E-2"/>
          <c:w val="0.29055729996940571"/>
          <c:h val="6.5619723519795364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9438323317954101"/>
          <c:y val="0.21363766741003287"/>
          <c:w val="0.63157405018890089"/>
          <c:h val="0.6707460849919521"/>
        </c:manualLayout>
      </c:layout>
      <c:radarChart>
        <c:radarStyle val="filled"/>
        <c:varyColors val="0"/>
        <c:ser>
          <c:idx val="1"/>
          <c:order val="0"/>
          <c:tx>
            <c:v>Soil threat importance</c:v>
          </c:tx>
          <c:spPr>
            <a:solidFill>
              <a:schemeClr val="accent6">
                <a:shade val="76000"/>
                <a:alpha val="50196"/>
              </a:schemeClr>
            </a:solidFill>
            <a:ln w="25400">
              <a:solidFill>
                <a:srgbClr val="FF9933"/>
              </a:solidFill>
              <a:prstDash val="solid"/>
            </a:ln>
            <a:effectLst/>
          </c:spPr>
          <c:cat>
            <c:strRef>
              <c:f>SES2Data!$L$3:$L$12</c:f>
              <c:strCache>
                <c:ptCount val="10"/>
                <c:pt idx="0">
                  <c:v>Soil erosion by water</c:v>
                </c:pt>
                <c:pt idx="1">
                  <c:v>Soil erosion by wind</c:v>
                </c:pt>
                <c:pt idx="2">
                  <c:v>Decline in soil organic matter in mineral soils</c:v>
                </c:pt>
                <c:pt idx="3">
                  <c:v>Decline in soil organic matter in peat soils</c:v>
                </c:pt>
                <c:pt idx="4">
                  <c:v>Soil compaction</c:v>
                </c:pt>
                <c:pt idx="5">
                  <c:v>Soil sealing</c:v>
                </c:pt>
                <c:pt idx="6">
                  <c:v>Soil contamination</c:v>
                </c:pt>
                <c:pt idx="7">
                  <c:v>Soil salinization</c:v>
                </c:pt>
                <c:pt idx="8">
                  <c:v>Flooding and landslides</c:v>
                </c:pt>
                <c:pt idx="9">
                  <c:v>Decline in soil biodiversity</c:v>
                </c:pt>
              </c:strCache>
            </c:strRef>
          </c:cat>
          <c:val>
            <c:numRef>
              <c:f>SES2Data!$Q$3:$Q$12</c:f>
              <c:numCache>
                <c:formatCode>General</c:formatCode>
                <c:ptCount val="10"/>
                <c:pt idx="0">
                  <c:v>10</c:v>
                </c:pt>
                <c:pt idx="1">
                  <c:v>9</c:v>
                </c:pt>
                <c:pt idx="2">
                  <c:v>10</c:v>
                </c:pt>
                <c:pt idx="3">
                  <c:v>7</c:v>
                </c:pt>
                <c:pt idx="4">
                  <c:v>7</c:v>
                </c:pt>
                <c:pt idx="5">
                  <c:v>9</c:v>
                </c:pt>
                <c:pt idx="6">
                  <c:v>9</c:v>
                </c:pt>
                <c:pt idx="7">
                  <c:v>6</c:v>
                </c:pt>
                <c:pt idx="8">
                  <c:v>6</c:v>
                </c:pt>
                <c:pt idx="9">
                  <c:v>4</c:v>
                </c:pt>
              </c:numCache>
            </c:numRef>
          </c:val>
          <c:extLst xmlns:c16r2="http://schemas.microsoft.com/office/drawing/2015/06/chart">
            <c:ext xmlns:c16="http://schemas.microsoft.com/office/drawing/2014/chart" uri="{C3380CC4-5D6E-409C-BE32-E72D297353CC}">
              <c16:uniqueId val="{00000000-C6D1-498F-A9D9-D48EB84893CD}"/>
            </c:ext>
          </c:extLst>
        </c:ser>
        <c:dLbls>
          <c:showLegendKey val="0"/>
          <c:showVal val="0"/>
          <c:showCatName val="0"/>
          <c:showSerName val="0"/>
          <c:showPercent val="0"/>
          <c:showBubbleSize val="0"/>
        </c:dLbls>
        <c:axId val="218339840"/>
        <c:axId val="218094336"/>
      </c:radarChart>
      <c:catAx>
        <c:axId val="21833984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crossAx val="218094336"/>
        <c:crosses val="autoZero"/>
        <c:auto val="1"/>
        <c:lblAlgn val="ctr"/>
        <c:lblOffset val="100"/>
        <c:noMultiLvlLbl val="0"/>
      </c:catAx>
      <c:valAx>
        <c:axId val="218094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8339840"/>
        <c:crosses val="autoZero"/>
        <c:crossBetween val="between"/>
        <c:majorUnit val="2"/>
        <c:minorUnit val="1"/>
      </c:valAx>
      <c:spPr>
        <a:noFill/>
        <a:ln>
          <a:noFill/>
        </a:ln>
        <a:effectLst/>
      </c:spPr>
    </c:plotArea>
    <c:legend>
      <c:legendPos val="t"/>
      <c:layout>
        <c:manualLayout>
          <c:xMode val="edge"/>
          <c:yMode val="edge"/>
          <c:x val="2.2416807941737167E-4"/>
          <c:y val="1.558876074149222E-2"/>
          <c:w val="0.51286265626132133"/>
          <c:h val="7.2504267595118729E-2"/>
        </c:manualLayout>
      </c:layout>
      <c:overlay val="0"/>
      <c:spPr>
        <a:noFill/>
        <a:ln>
          <a:noFill/>
        </a:ln>
        <a:effectLst/>
      </c:spPr>
      <c:txPr>
        <a:bodyPr rot="0" spcFirstLastPara="1" vertOverflow="ellipsis" vert="horz" wrap="square" anchor="ctr" anchorCtr="1"/>
        <a:lstStyle/>
        <a:p>
          <a:pPr>
            <a:defRPr lang="en-US"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8515759642598412"/>
          <c:y val="0.15049014617632595"/>
          <c:w val="0.57846232788212049"/>
          <c:h val="0.73283179895776385"/>
        </c:manualLayout>
      </c:layout>
      <c:radarChart>
        <c:radarStyle val="filled"/>
        <c:varyColors val="0"/>
        <c:ser>
          <c:idx val="1"/>
          <c:order val="0"/>
          <c:tx>
            <c:v>Soil threat importance</c:v>
          </c:tx>
          <c:spPr>
            <a:solidFill>
              <a:schemeClr val="accent6">
                <a:shade val="76000"/>
                <a:alpha val="50196"/>
              </a:schemeClr>
            </a:solidFill>
            <a:ln w="25400">
              <a:solidFill>
                <a:srgbClr val="FF9933"/>
              </a:solidFill>
              <a:prstDash val="solid"/>
            </a:ln>
            <a:effectLst/>
          </c:spPr>
          <c:cat>
            <c:strRef>
              <c:f>'SES-Agriculture'!$L$3:$L$12</c:f>
              <c:strCache>
                <c:ptCount val="10"/>
                <c:pt idx="0">
                  <c:v>Soil erosion by water</c:v>
                </c:pt>
                <c:pt idx="1">
                  <c:v>Soil erosion by wind</c:v>
                </c:pt>
                <c:pt idx="2">
                  <c:v>Decline in soil organic matter in mineral soils</c:v>
                </c:pt>
                <c:pt idx="3">
                  <c:v>Decline in soil organic matter in peat soils</c:v>
                </c:pt>
                <c:pt idx="4">
                  <c:v>Soil compaction</c:v>
                </c:pt>
                <c:pt idx="5">
                  <c:v>Soil sealing</c:v>
                </c:pt>
                <c:pt idx="6">
                  <c:v>Soil contamination</c:v>
                </c:pt>
                <c:pt idx="7">
                  <c:v>Soil salinization</c:v>
                </c:pt>
                <c:pt idx="8">
                  <c:v>Flooding and landslides</c:v>
                </c:pt>
                <c:pt idx="9">
                  <c:v>Decline in soil biodiversity</c:v>
                </c:pt>
              </c:strCache>
            </c:strRef>
          </c:cat>
          <c:val>
            <c:numRef>
              <c:f>'SES-Agriculture'!$Q$3:$Q$12</c:f>
              <c:numCache>
                <c:formatCode>General</c:formatCode>
                <c:ptCount val="10"/>
                <c:pt idx="0">
                  <c:v>10</c:v>
                </c:pt>
                <c:pt idx="1">
                  <c:v>9</c:v>
                </c:pt>
                <c:pt idx="2">
                  <c:v>10</c:v>
                </c:pt>
                <c:pt idx="3">
                  <c:v>7</c:v>
                </c:pt>
                <c:pt idx="4">
                  <c:v>7</c:v>
                </c:pt>
                <c:pt idx="5">
                  <c:v>9</c:v>
                </c:pt>
                <c:pt idx="6">
                  <c:v>9</c:v>
                </c:pt>
                <c:pt idx="7">
                  <c:v>6</c:v>
                </c:pt>
                <c:pt idx="8">
                  <c:v>6</c:v>
                </c:pt>
                <c:pt idx="9">
                  <c:v>4</c:v>
                </c:pt>
              </c:numCache>
            </c:numRef>
          </c:val>
          <c:extLst xmlns:c16r2="http://schemas.microsoft.com/office/drawing/2015/06/chart">
            <c:ext xmlns:c16="http://schemas.microsoft.com/office/drawing/2014/chart" uri="{C3380CC4-5D6E-409C-BE32-E72D297353CC}">
              <c16:uniqueId val="{00000000-F8F6-4158-BA4F-7C695AB1A334}"/>
            </c:ext>
          </c:extLst>
        </c:ser>
        <c:dLbls>
          <c:showLegendKey val="0"/>
          <c:showVal val="0"/>
          <c:showCatName val="0"/>
          <c:showSerName val="0"/>
          <c:showPercent val="0"/>
          <c:showBubbleSize val="0"/>
        </c:dLbls>
        <c:axId val="215774208"/>
        <c:axId val="196095360"/>
      </c:radarChart>
      <c:catAx>
        <c:axId val="21577420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crossAx val="196095360"/>
        <c:crosses val="autoZero"/>
        <c:auto val="1"/>
        <c:lblAlgn val="ctr"/>
        <c:lblOffset val="100"/>
        <c:noMultiLvlLbl val="0"/>
      </c:catAx>
      <c:valAx>
        <c:axId val="196095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5774208"/>
        <c:crosses val="autoZero"/>
        <c:crossBetween val="between"/>
        <c:majorUnit val="2"/>
        <c:minorUnit val="1"/>
      </c:valAx>
      <c:spPr>
        <a:noFill/>
        <a:ln>
          <a:noFill/>
        </a:ln>
        <a:effectLst/>
      </c:spPr>
    </c:plotArea>
    <c:legend>
      <c:legendPos val="t"/>
      <c:layout>
        <c:manualLayout>
          <c:xMode val="edge"/>
          <c:yMode val="edge"/>
          <c:x val="2.2416807941737167E-4"/>
          <c:y val="1.558876074149222E-2"/>
          <c:w val="0.51286265626132133"/>
          <c:h val="7.2504267595118729E-2"/>
        </c:manualLayout>
      </c:layout>
      <c:overlay val="0"/>
      <c:spPr>
        <a:noFill/>
        <a:ln>
          <a:noFill/>
        </a:ln>
        <a:effectLst/>
      </c:spPr>
      <c:txPr>
        <a:bodyPr rot="0" spcFirstLastPara="1" vertOverflow="ellipsis" vert="horz" wrap="square" anchor="ctr" anchorCtr="1"/>
        <a:lstStyle/>
        <a:p>
          <a:pPr>
            <a:defRPr lang="en-US"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9126175568264553"/>
          <c:y val="0.21739139648380243"/>
          <c:w val="0.6356504099739404"/>
          <c:h val="0.691678492575166"/>
        </c:manualLayout>
      </c:layout>
      <c:radarChart>
        <c:radarStyle val="filled"/>
        <c:varyColors val="0"/>
        <c:ser>
          <c:idx val="1"/>
          <c:order val="0"/>
          <c:spPr>
            <a:solidFill>
              <a:schemeClr val="accent3">
                <a:tint val="77000"/>
                <a:alpha val="50196"/>
              </a:schemeClr>
            </a:solidFill>
            <a:ln w="25400">
              <a:solidFill>
                <a:schemeClr val="accent3">
                  <a:lumMod val="75000"/>
                </a:schemeClr>
              </a:solidFill>
              <a:prstDash val="solid"/>
            </a:ln>
            <a:effectLst/>
          </c:spPr>
          <c:cat>
            <c:strRef>
              <c:f>'SES-Forest'!$C$3:$C$11</c:f>
              <c:strCache>
                <c:ptCount val="9"/>
                <c:pt idx="0">
                  <c:v>Forest biomass production</c:v>
                </c:pt>
                <c:pt idx="1">
                  <c:v>Surface runoff regulation</c:v>
                </c:pt>
                <c:pt idx="2">
                  <c:v>Water retention</c:v>
                </c:pt>
                <c:pt idx="3">
                  <c:v>Water filtration and purification</c:v>
                </c:pt>
                <c:pt idx="4">
                  <c:v>Global climate regulation (“the carbon cycle”)</c:v>
                </c:pt>
                <c:pt idx="5">
                  <c:v>Local climate regulation (“the cooling effect”)</c:v>
                </c:pt>
                <c:pt idx="6">
                  <c:v>Soil habitat and biodiversity</c:v>
                </c:pt>
                <c:pt idx="7">
                  <c:v>Nutrient cycle regulation</c:v>
                </c:pt>
                <c:pt idx="8">
                  <c:v>Recreational and spiritual services</c:v>
                </c:pt>
              </c:strCache>
            </c:strRef>
          </c:cat>
          <c:val>
            <c:numRef>
              <c:f>'SES-Forest'!$H$3:$H$11</c:f>
              <c:numCache>
                <c:formatCode>General</c:formatCode>
                <c:ptCount val="9"/>
                <c:pt idx="0">
                  <c:v>10</c:v>
                </c:pt>
                <c:pt idx="1">
                  <c:v>9</c:v>
                </c:pt>
                <c:pt idx="2">
                  <c:v>3</c:v>
                </c:pt>
                <c:pt idx="3">
                  <c:v>9</c:v>
                </c:pt>
                <c:pt idx="4">
                  <c:v>9</c:v>
                </c:pt>
                <c:pt idx="5">
                  <c:v>9</c:v>
                </c:pt>
                <c:pt idx="6">
                  <c:v>8</c:v>
                </c:pt>
                <c:pt idx="7">
                  <c:v>6</c:v>
                </c:pt>
                <c:pt idx="8">
                  <c:v>3</c:v>
                </c:pt>
              </c:numCache>
            </c:numRef>
          </c:val>
          <c:extLst xmlns:c16r2="http://schemas.microsoft.com/office/drawing/2015/06/chart">
            <c:ext xmlns:c16="http://schemas.microsoft.com/office/drawing/2014/chart" uri="{C3380CC4-5D6E-409C-BE32-E72D297353CC}">
              <c16:uniqueId val="{00000000-A96A-487B-B1DB-EC9286400E67}"/>
            </c:ext>
          </c:extLst>
        </c:ser>
        <c:dLbls>
          <c:showLegendKey val="0"/>
          <c:showVal val="0"/>
          <c:showCatName val="0"/>
          <c:showSerName val="0"/>
          <c:showPercent val="0"/>
          <c:showBubbleSize val="0"/>
        </c:dLbls>
        <c:axId val="215776768"/>
        <c:axId val="196098240"/>
      </c:radarChart>
      <c:catAx>
        <c:axId val="21577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t" anchorCtr="0"/>
          <a:lstStyle/>
          <a:p>
            <a:pPr>
              <a:defRPr sz="1050" b="0" i="0" u="none" strike="noStrike" kern="1200" baseline="0">
                <a:solidFill>
                  <a:schemeClr val="tx1">
                    <a:lumMod val="65000"/>
                    <a:lumOff val="35000"/>
                  </a:schemeClr>
                </a:solidFill>
                <a:latin typeface="+mn-lt"/>
                <a:ea typeface="+mn-ea"/>
                <a:cs typeface="+mn-cs"/>
              </a:defRPr>
            </a:pPr>
            <a:endParaRPr lang="sl-SI"/>
          </a:p>
        </c:txPr>
        <c:crossAx val="196098240"/>
        <c:crosses val="autoZero"/>
        <c:auto val="1"/>
        <c:lblAlgn val="ctr"/>
        <c:lblOffset val="100"/>
        <c:noMultiLvlLbl val="0"/>
      </c:catAx>
      <c:valAx>
        <c:axId val="196098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5776768"/>
        <c:crosses val="autoZero"/>
        <c:crossBetween val="between"/>
      </c:valAx>
      <c:spPr>
        <a:noFill/>
        <a:ln>
          <a:noFill/>
        </a:ln>
        <a:effectLst/>
      </c:spPr>
    </c:plotArea>
    <c:legend>
      <c:legendPos val="r"/>
      <c:layout>
        <c:manualLayout>
          <c:xMode val="edge"/>
          <c:yMode val="edge"/>
          <c:x val="0"/>
          <c:y val="1.5769524867010408E-2"/>
          <c:w val="0.29055729996940571"/>
          <c:h val="6.5619723519795364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25" r="0.2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9438323317954101"/>
          <c:y val="0.21363766741003287"/>
          <c:w val="0.63157405018890089"/>
          <c:h val="0.6707460849919521"/>
        </c:manualLayout>
      </c:layout>
      <c:radarChart>
        <c:radarStyle val="filled"/>
        <c:varyColors val="0"/>
        <c:ser>
          <c:idx val="1"/>
          <c:order val="0"/>
          <c:tx>
            <c:v>Threat importance</c:v>
          </c:tx>
          <c:spPr>
            <a:solidFill>
              <a:schemeClr val="accent6">
                <a:shade val="76000"/>
                <a:alpha val="50196"/>
              </a:schemeClr>
            </a:solidFill>
            <a:ln w="25400">
              <a:solidFill>
                <a:srgbClr val="FF9933"/>
              </a:solidFill>
              <a:prstDash val="solid"/>
            </a:ln>
            <a:effectLst/>
          </c:spPr>
          <c:cat>
            <c:strRef>
              <c:f>'SES-Forest'!$L$3:$L$10</c:f>
              <c:strCache>
                <c:ptCount val="8"/>
                <c:pt idx="0">
                  <c:v>Soil erosion by water</c:v>
                </c:pt>
                <c:pt idx="1">
                  <c:v>Soil compaction</c:v>
                </c:pt>
                <c:pt idx="2">
                  <c:v>Flooding and landslides</c:v>
                </c:pt>
                <c:pt idx="3">
                  <c:v>Decline in soil biodiversity</c:v>
                </c:pt>
                <c:pt idx="4">
                  <c:v>Decline in soil organic matter in mineral soils</c:v>
                </c:pt>
                <c:pt idx="5">
                  <c:v>Decline in soil organic matter in peat soils</c:v>
                </c:pt>
                <c:pt idx="6">
                  <c:v>Soil contamination</c:v>
                </c:pt>
                <c:pt idx="7">
                  <c:v>Soil sealing</c:v>
                </c:pt>
              </c:strCache>
            </c:strRef>
          </c:cat>
          <c:val>
            <c:numRef>
              <c:f>'SES-Forest'!$Q$3:$Q$10</c:f>
              <c:numCache>
                <c:formatCode>General</c:formatCode>
                <c:ptCount val="8"/>
                <c:pt idx="0">
                  <c:v>10</c:v>
                </c:pt>
                <c:pt idx="1">
                  <c:v>8</c:v>
                </c:pt>
                <c:pt idx="2">
                  <c:v>7</c:v>
                </c:pt>
                <c:pt idx="3">
                  <c:v>5</c:v>
                </c:pt>
                <c:pt idx="4">
                  <c:v>6</c:v>
                </c:pt>
                <c:pt idx="5">
                  <c:v>3</c:v>
                </c:pt>
                <c:pt idx="6">
                  <c:v>5</c:v>
                </c:pt>
                <c:pt idx="7">
                  <c:v>2</c:v>
                </c:pt>
              </c:numCache>
            </c:numRef>
          </c:val>
          <c:extLst xmlns:c16r2="http://schemas.microsoft.com/office/drawing/2015/06/chart">
            <c:ext xmlns:c16="http://schemas.microsoft.com/office/drawing/2014/chart" uri="{C3380CC4-5D6E-409C-BE32-E72D297353CC}">
              <c16:uniqueId val="{00000000-CFDB-462A-855F-78D520D04C22}"/>
            </c:ext>
          </c:extLst>
        </c:ser>
        <c:dLbls>
          <c:showLegendKey val="0"/>
          <c:showVal val="0"/>
          <c:showCatName val="0"/>
          <c:showSerName val="0"/>
          <c:showPercent val="0"/>
          <c:showBubbleSize val="0"/>
        </c:dLbls>
        <c:axId val="216557056"/>
        <c:axId val="216375296"/>
      </c:radarChart>
      <c:catAx>
        <c:axId val="21655705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crossAx val="216375296"/>
        <c:crosses val="autoZero"/>
        <c:auto val="1"/>
        <c:lblAlgn val="ctr"/>
        <c:lblOffset val="100"/>
        <c:noMultiLvlLbl val="0"/>
      </c:catAx>
      <c:valAx>
        <c:axId val="216375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6557056"/>
        <c:crosses val="autoZero"/>
        <c:crossBetween val="between"/>
        <c:majorUnit val="2"/>
        <c:minorUnit val="1"/>
      </c:valAx>
      <c:spPr>
        <a:noFill/>
        <a:ln>
          <a:noFill/>
        </a:ln>
        <a:effectLst/>
      </c:spPr>
    </c:plotArea>
    <c:legend>
      <c:legendPos val="t"/>
      <c:layout>
        <c:manualLayout>
          <c:xMode val="edge"/>
          <c:yMode val="edge"/>
          <c:x val="2.2416807941737167E-4"/>
          <c:y val="1.558876074149222E-2"/>
          <c:w val="0.51286265626132133"/>
          <c:h val="7.2504267595118729E-2"/>
        </c:manualLayout>
      </c:layout>
      <c:overlay val="0"/>
      <c:spPr>
        <a:noFill/>
        <a:ln>
          <a:noFill/>
        </a:ln>
        <a:effectLst/>
      </c:spPr>
      <c:txPr>
        <a:bodyPr rot="0" spcFirstLastPara="1" vertOverflow="ellipsis" vert="horz" wrap="square" anchor="ctr" anchorCtr="1"/>
        <a:lstStyle/>
        <a:p>
          <a:pPr>
            <a:defRPr lang="en-US"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9126175568264553"/>
          <c:y val="0.24470070447616127"/>
          <c:w val="0.54404533524218568"/>
          <c:h val="0.61287033784159728"/>
        </c:manualLayout>
      </c:layout>
      <c:radarChart>
        <c:radarStyle val="filled"/>
        <c:varyColors val="0"/>
        <c:ser>
          <c:idx val="1"/>
          <c:order val="0"/>
          <c:tx>
            <c:v>SES priority</c:v>
          </c:tx>
          <c:spPr>
            <a:solidFill>
              <a:schemeClr val="accent3">
                <a:tint val="77000"/>
                <a:alpha val="50196"/>
              </a:schemeClr>
            </a:solidFill>
            <a:ln w="25400">
              <a:solidFill>
                <a:schemeClr val="accent3">
                  <a:lumMod val="75000"/>
                </a:schemeClr>
              </a:solidFill>
              <a:prstDash val="solid"/>
            </a:ln>
            <a:effectLst/>
          </c:spPr>
          <c:cat>
            <c:strRef>
              <c:f>'SES-PlanningUrban'!$C$3:$C$9</c:f>
              <c:strCache>
                <c:ptCount val="7"/>
                <c:pt idx="0">
                  <c:v>Providing physical space for housing and infrastructure; </c:v>
                </c:pt>
                <c:pt idx="1">
                  <c:v>Soil as a support /fundament for buildings and other infrastructure </c:v>
                </c:pt>
                <c:pt idx="2">
                  <c:v>Surface runoff regulation</c:v>
                </c:pt>
                <c:pt idx="3">
                  <c:v>Local climate regulation (“the cooling effect”)</c:v>
                </c:pt>
                <c:pt idx="4">
                  <c:v>Water filtration and purification</c:v>
                </c:pt>
                <c:pt idx="5">
                  <c:v>Recreational and spiritual services</c:v>
                </c:pt>
                <c:pt idx="6">
                  <c:v>Cultural and natural archives</c:v>
                </c:pt>
              </c:strCache>
            </c:strRef>
          </c:cat>
          <c:val>
            <c:numRef>
              <c:f>'SES-PlanningUrban'!$H$3:$H$9</c:f>
              <c:numCache>
                <c:formatCode>General</c:formatCode>
                <c:ptCount val="7"/>
                <c:pt idx="0">
                  <c:v>10</c:v>
                </c:pt>
                <c:pt idx="1">
                  <c:v>10</c:v>
                </c:pt>
                <c:pt idx="2">
                  <c:v>8</c:v>
                </c:pt>
                <c:pt idx="3">
                  <c:v>9</c:v>
                </c:pt>
                <c:pt idx="4">
                  <c:v>4</c:v>
                </c:pt>
                <c:pt idx="5">
                  <c:v>9</c:v>
                </c:pt>
                <c:pt idx="6">
                  <c:v>6</c:v>
                </c:pt>
              </c:numCache>
            </c:numRef>
          </c:val>
          <c:extLst xmlns:c16r2="http://schemas.microsoft.com/office/drawing/2015/06/chart">
            <c:ext xmlns:c16="http://schemas.microsoft.com/office/drawing/2014/chart" uri="{C3380CC4-5D6E-409C-BE32-E72D297353CC}">
              <c16:uniqueId val="{00000000-DF28-45E4-B8E8-60C738CB4DEE}"/>
            </c:ext>
          </c:extLst>
        </c:ser>
        <c:dLbls>
          <c:showLegendKey val="0"/>
          <c:showVal val="0"/>
          <c:showCatName val="0"/>
          <c:showSerName val="0"/>
          <c:showPercent val="0"/>
          <c:showBubbleSize val="0"/>
        </c:dLbls>
        <c:axId val="217645568"/>
        <c:axId val="216378176"/>
      </c:radarChart>
      <c:catAx>
        <c:axId val="21764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t" anchorCtr="0"/>
          <a:lstStyle/>
          <a:p>
            <a:pPr>
              <a:defRPr sz="1050" b="0" i="0" u="none" strike="noStrike" kern="1200" baseline="0">
                <a:solidFill>
                  <a:schemeClr val="tx1">
                    <a:lumMod val="65000"/>
                    <a:lumOff val="35000"/>
                  </a:schemeClr>
                </a:solidFill>
                <a:latin typeface="+mn-lt"/>
                <a:ea typeface="+mn-ea"/>
                <a:cs typeface="+mn-cs"/>
              </a:defRPr>
            </a:pPr>
            <a:endParaRPr lang="sl-SI"/>
          </a:p>
        </c:txPr>
        <c:crossAx val="216378176"/>
        <c:crosses val="autoZero"/>
        <c:auto val="1"/>
        <c:lblAlgn val="ctr"/>
        <c:lblOffset val="100"/>
        <c:noMultiLvlLbl val="0"/>
      </c:catAx>
      <c:valAx>
        <c:axId val="216378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7645568"/>
        <c:crosses val="autoZero"/>
        <c:crossBetween val="between"/>
      </c:valAx>
      <c:spPr>
        <a:noFill/>
        <a:ln>
          <a:noFill/>
        </a:ln>
        <a:effectLst/>
      </c:spPr>
    </c:plotArea>
    <c:legend>
      <c:legendPos val="r"/>
      <c:layout>
        <c:manualLayout>
          <c:xMode val="edge"/>
          <c:yMode val="edge"/>
          <c:x val="0"/>
          <c:y val="1.5769524867010408E-2"/>
          <c:w val="0.29055729996940571"/>
          <c:h val="6.5619723519795364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9438323317954101"/>
          <c:y val="0.21363766741003287"/>
          <c:w val="0.63157405018890089"/>
          <c:h val="0.6707460849919521"/>
        </c:manualLayout>
      </c:layout>
      <c:radarChart>
        <c:radarStyle val="filled"/>
        <c:varyColors val="0"/>
        <c:ser>
          <c:idx val="1"/>
          <c:order val="0"/>
          <c:tx>
            <c:v>Threat importance</c:v>
          </c:tx>
          <c:spPr>
            <a:solidFill>
              <a:schemeClr val="accent6">
                <a:shade val="76000"/>
                <a:alpha val="50196"/>
              </a:schemeClr>
            </a:solidFill>
            <a:ln w="25400">
              <a:solidFill>
                <a:srgbClr val="FF9933"/>
              </a:solidFill>
              <a:prstDash val="solid"/>
            </a:ln>
            <a:effectLst/>
          </c:spPr>
          <c:cat>
            <c:strRef>
              <c:f>'SES-PlanningUrban'!$L$3:$L$8</c:f>
              <c:strCache>
                <c:ptCount val="6"/>
                <c:pt idx="0">
                  <c:v>Soil contamination</c:v>
                </c:pt>
                <c:pt idx="1">
                  <c:v>Decline in soil organic matter in mineral soils</c:v>
                </c:pt>
                <c:pt idx="2">
                  <c:v>Soil compaction</c:v>
                </c:pt>
                <c:pt idx="3">
                  <c:v>Decline in soil biodiversity</c:v>
                </c:pt>
                <c:pt idx="4">
                  <c:v>Soil erosion by water</c:v>
                </c:pt>
                <c:pt idx="5">
                  <c:v>Soil sealing</c:v>
                </c:pt>
              </c:strCache>
            </c:strRef>
          </c:cat>
          <c:val>
            <c:numRef>
              <c:f>'SES-PlanningUrban'!$Q$3:$Q$8</c:f>
              <c:numCache>
                <c:formatCode>General</c:formatCode>
                <c:ptCount val="6"/>
                <c:pt idx="0">
                  <c:v>10</c:v>
                </c:pt>
                <c:pt idx="1">
                  <c:v>9</c:v>
                </c:pt>
                <c:pt idx="2">
                  <c:v>9</c:v>
                </c:pt>
                <c:pt idx="3">
                  <c:v>8</c:v>
                </c:pt>
                <c:pt idx="4">
                  <c:v>5</c:v>
                </c:pt>
                <c:pt idx="5">
                  <c:v>9</c:v>
                </c:pt>
              </c:numCache>
            </c:numRef>
          </c:val>
          <c:extLst xmlns:c16r2="http://schemas.microsoft.com/office/drawing/2015/06/chart">
            <c:ext xmlns:c16="http://schemas.microsoft.com/office/drawing/2014/chart" uri="{C3380CC4-5D6E-409C-BE32-E72D297353CC}">
              <c16:uniqueId val="{00000000-27B2-492C-A2EE-124ECCC3A16D}"/>
            </c:ext>
          </c:extLst>
        </c:ser>
        <c:dLbls>
          <c:showLegendKey val="0"/>
          <c:showVal val="0"/>
          <c:showCatName val="0"/>
          <c:showSerName val="0"/>
          <c:showPercent val="0"/>
          <c:showBubbleSize val="0"/>
        </c:dLbls>
        <c:axId val="217646592"/>
        <c:axId val="216379904"/>
      </c:radarChart>
      <c:catAx>
        <c:axId val="21764659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crossAx val="216379904"/>
        <c:crosses val="autoZero"/>
        <c:auto val="1"/>
        <c:lblAlgn val="ctr"/>
        <c:lblOffset val="100"/>
        <c:noMultiLvlLbl val="0"/>
      </c:catAx>
      <c:valAx>
        <c:axId val="216379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7646592"/>
        <c:crosses val="autoZero"/>
        <c:crossBetween val="between"/>
        <c:majorUnit val="2"/>
        <c:minorUnit val="1"/>
      </c:valAx>
      <c:spPr>
        <a:noFill/>
        <a:ln>
          <a:noFill/>
        </a:ln>
        <a:effectLst/>
      </c:spPr>
    </c:plotArea>
    <c:legend>
      <c:legendPos val="t"/>
      <c:layout>
        <c:manualLayout>
          <c:xMode val="edge"/>
          <c:yMode val="edge"/>
          <c:x val="2.2416807941737167E-4"/>
          <c:y val="1.558876074149222E-2"/>
          <c:w val="0.51286265626132133"/>
          <c:h val="7.2504267595118729E-2"/>
        </c:manualLayout>
      </c:layout>
      <c:overlay val="0"/>
      <c:spPr>
        <a:noFill/>
        <a:ln>
          <a:noFill/>
        </a:ln>
        <a:effectLst/>
      </c:spPr>
      <c:txPr>
        <a:bodyPr rot="0" spcFirstLastPara="1" vertOverflow="ellipsis" vert="horz" wrap="square" anchor="ctr" anchorCtr="1"/>
        <a:lstStyle/>
        <a:p>
          <a:pPr>
            <a:defRPr lang="en-US"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9126175568264553"/>
          <c:y val="0.21739139648380243"/>
          <c:w val="0.5943098690262385"/>
          <c:h val="0.68149883842560244"/>
        </c:manualLayout>
      </c:layout>
      <c:radarChart>
        <c:radarStyle val="filled"/>
        <c:varyColors val="0"/>
        <c:ser>
          <c:idx val="1"/>
          <c:order val="0"/>
          <c:tx>
            <c:v>SES priority</c:v>
          </c:tx>
          <c:spPr>
            <a:solidFill>
              <a:schemeClr val="accent3">
                <a:tint val="77000"/>
                <a:alpha val="50196"/>
              </a:schemeClr>
            </a:solidFill>
            <a:ln w="25400">
              <a:solidFill>
                <a:schemeClr val="accent3">
                  <a:lumMod val="75000"/>
                </a:schemeClr>
              </a:solidFill>
              <a:prstDash val="solid"/>
            </a:ln>
            <a:effectLst/>
          </c:spPr>
          <c:cat>
            <c:strRef>
              <c:f>'SES-SportsTourism'!$C$3:$C$6</c:f>
              <c:strCache>
                <c:ptCount val="4"/>
                <c:pt idx="0">
                  <c:v>Recreational and spiritual services</c:v>
                </c:pt>
                <c:pt idx="1">
                  <c:v>Cultural and natural archives</c:v>
                </c:pt>
                <c:pt idx="2">
                  <c:v>Surface runoff regulation</c:v>
                </c:pt>
                <c:pt idx="3">
                  <c:v>Soil habitat and biodiversity</c:v>
                </c:pt>
              </c:strCache>
            </c:strRef>
          </c:cat>
          <c:val>
            <c:numRef>
              <c:f>'SES-SportsTourism'!$H$3:$H$6</c:f>
              <c:numCache>
                <c:formatCode>General</c:formatCode>
                <c:ptCount val="4"/>
                <c:pt idx="0">
                  <c:v>10</c:v>
                </c:pt>
                <c:pt idx="1">
                  <c:v>9</c:v>
                </c:pt>
                <c:pt idx="2">
                  <c:v>6</c:v>
                </c:pt>
                <c:pt idx="3">
                  <c:v>9</c:v>
                </c:pt>
              </c:numCache>
            </c:numRef>
          </c:val>
          <c:extLst xmlns:c16r2="http://schemas.microsoft.com/office/drawing/2015/06/chart">
            <c:ext xmlns:c16="http://schemas.microsoft.com/office/drawing/2014/chart" uri="{C3380CC4-5D6E-409C-BE32-E72D297353CC}">
              <c16:uniqueId val="{00000000-07A5-450D-B48B-4ACA1519A746}"/>
            </c:ext>
          </c:extLst>
        </c:ser>
        <c:dLbls>
          <c:showLegendKey val="0"/>
          <c:showVal val="0"/>
          <c:showCatName val="0"/>
          <c:showSerName val="0"/>
          <c:showPercent val="0"/>
          <c:showBubbleSize val="0"/>
        </c:dLbls>
        <c:axId val="217716224"/>
        <c:axId val="216382784"/>
      </c:radarChart>
      <c:catAx>
        <c:axId val="21771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t" anchorCtr="0"/>
          <a:lstStyle/>
          <a:p>
            <a:pPr>
              <a:defRPr sz="1050" b="0" i="0" u="none" strike="noStrike" kern="1200" baseline="0">
                <a:solidFill>
                  <a:schemeClr val="tx1">
                    <a:lumMod val="65000"/>
                    <a:lumOff val="35000"/>
                  </a:schemeClr>
                </a:solidFill>
                <a:latin typeface="+mn-lt"/>
                <a:ea typeface="+mn-ea"/>
                <a:cs typeface="+mn-cs"/>
              </a:defRPr>
            </a:pPr>
            <a:endParaRPr lang="sl-SI"/>
          </a:p>
        </c:txPr>
        <c:crossAx val="216382784"/>
        <c:crosses val="autoZero"/>
        <c:auto val="1"/>
        <c:lblAlgn val="ctr"/>
        <c:lblOffset val="100"/>
        <c:noMultiLvlLbl val="0"/>
      </c:catAx>
      <c:valAx>
        <c:axId val="216382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7716224"/>
        <c:crosses val="autoZero"/>
        <c:crossBetween val="between"/>
      </c:valAx>
      <c:spPr>
        <a:noFill/>
        <a:ln>
          <a:noFill/>
        </a:ln>
        <a:effectLst/>
      </c:spPr>
    </c:plotArea>
    <c:legend>
      <c:legendPos val="r"/>
      <c:layout>
        <c:manualLayout>
          <c:xMode val="edge"/>
          <c:yMode val="edge"/>
          <c:x val="0"/>
          <c:y val="1.5769524867010408E-2"/>
          <c:w val="0.29055729996940571"/>
          <c:h val="6.5619723519795364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9438323317954101"/>
          <c:y val="0.21363766741003287"/>
          <c:w val="0.63157405018890089"/>
          <c:h val="0.6707460849919521"/>
        </c:manualLayout>
      </c:layout>
      <c:radarChart>
        <c:radarStyle val="filled"/>
        <c:varyColors val="0"/>
        <c:ser>
          <c:idx val="1"/>
          <c:order val="0"/>
          <c:tx>
            <c:v>Soil threat importance</c:v>
          </c:tx>
          <c:spPr>
            <a:solidFill>
              <a:schemeClr val="accent6">
                <a:shade val="76000"/>
                <a:alpha val="50196"/>
              </a:schemeClr>
            </a:solidFill>
            <a:ln w="25400">
              <a:solidFill>
                <a:srgbClr val="FF9933"/>
              </a:solidFill>
              <a:prstDash val="solid"/>
            </a:ln>
            <a:effectLst/>
          </c:spPr>
          <c:cat>
            <c:strRef>
              <c:f>'SES-SportsTourism'!$L$3:$L$6</c:f>
              <c:strCache>
                <c:ptCount val="4"/>
                <c:pt idx="0">
                  <c:v>Soil erosion by water</c:v>
                </c:pt>
                <c:pt idx="1">
                  <c:v>Soil compaction</c:v>
                </c:pt>
                <c:pt idx="2">
                  <c:v>Soil contamination</c:v>
                </c:pt>
                <c:pt idx="3">
                  <c:v>Soil sealing</c:v>
                </c:pt>
              </c:strCache>
            </c:strRef>
          </c:cat>
          <c:val>
            <c:numRef>
              <c:f>'SES-SportsTourism'!$Q$3:$Q$6</c:f>
              <c:numCache>
                <c:formatCode>General</c:formatCode>
                <c:ptCount val="4"/>
                <c:pt idx="0">
                  <c:v>10</c:v>
                </c:pt>
                <c:pt idx="1">
                  <c:v>8</c:v>
                </c:pt>
                <c:pt idx="2">
                  <c:v>7</c:v>
                </c:pt>
                <c:pt idx="3">
                  <c:v>5</c:v>
                </c:pt>
              </c:numCache>
            </c:numRef>
          </c:val>
          <c:extLst xmlns:c16r2="http://schemas.microsoft.com/office/drawing/2015/06/chart">
            <c:ext xmlns:c16="http://schemas.microsoft.com/office/drawing/2014/chart" uri="{C3380CC4-5D6E-409C-BE32-E72D297353CC}">
              <c16:uniqueId val="{00000000-9565-4F91-80CC-28E3C8FAC6B3}"/>
            </c:ext>
          </c:extLst>
        </c:ser>
        <c:dLbls>
          <c:showLegendKey val="0"/>
          <c:showVal val="0"/>
          <c:showCatName val="0"/>
          <c:showSerName val="0"/>
          <c:showPercent val="0"/>
          <c:showBubbleSize val="0"/>
        </c:dLbls>
        <c:axId val="217717248"/>
        <c:axId val="217908352"/>
      </c:radarChart>
      <c:catAx>
        <c:axId val="21771724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crossAx val="217908352"/>
        <c:crosses val="autoZero"/>
        <c:auto val="1"/>
        <c:lblAlgn val="ctr"/>
        <c:lblOffset val="100"/>
        <c:noMultiLvlLbl val="0"/>
      </c:catAx>
      <c:valAx>
        <c:axId val="217908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7717248"/>
        <c:crosses val="autoZero"/>
        <c:crossBetween val="between"/>
        <c:majorUnit val="2"/>
        <c:minorUnit val="1"/>
      </c:valAx>
      <c:spPr>
        <a:noFill/>
        <a:ln>
          <a:noFill/>
        </a:ln>
        <a:effectLst/>
      </c:spPr>
    </c:plotArea>
    <c:legend>
      <c:legendPos val="t"/>
      <c:layout>
        <c:manualLayout>
          <c:xMode val="edge"/>
          <c:yMode val="edge"/>
          <c:x val="2.2416807941737167E-4"/>
          <c:y val="1.558876074149222E-2"/>
          <c:w val="0.51286265626132133"/>
          <c:h val="7.2504267595118729E-2"/>
        </c:manualLayout>
      </c:layout>
      <c:overlay val="0"/>
      <c:spPr>
        <a:noFill/>
        <a:ln>
          <a:noFill/>
        </a:ln>
        <a:effectLst/>
      </c:spPr>
      <c:txPr>
        <a:bodyPr rot="0" spcFirstLastPara="1" vertOverflow="ellipsis" vert="horz" wrap="square" anchor="ctr" anchorCtr="1"/>
        <a:lstStyle/>
        <a:p>
          <a:pPr>
            <a:defRPr lang="en-US"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9126175568264553"/>
          <c:y val="0.21739139648380243"/>
          <c:w val="0.6356504099739404"/>
          <c:h val="0.691678492575166"/>
        </c:manualLayout>
      </c:layout>
      <c:radarChart>
        <c:radarStyle val="filled"/>
        <c:varyColors val="0"/>
        <c:ser>
          <c:idx val="1"/>
          <c:order val="0"/>
          <c:tx>
            <c:v>SES priority</c:v>
          </c:tx>
          <c:spPr>
            <a:solidFill>
              <a:schemeClr val="accent3">
                <a:tint val="77000"/>
                <a:alpha val="50196"/>
              </a:schemeClr>
            </a:solidFill>
            <a:ln w="25400">
              <a:solidFill>
                <a:schemeClr val="accent3">
                  <a:lumMod val="75000"/>
                </a:schemeClr>
              </a:solidFill>
              <a:prstDash val="solid"/>
            </a:ln>
            <a:effectLst/>
          </c:spPr>
          <c:cat>
            <c:strRef>
              <c:f>'SES-Disaster'!$C$3:$C$7</c:f>
              <c:strCache>
                <c:ptCount val="5"/>
                <c:pt idx="0">
                  <c:v>Surface runoff regulation</c:v>
                </c:pt>
                <c:pt idx="1">
                  <c:v>Water retention</c:v>
                </c:pt>
                <c:pt idx="2">
                  <c:v>Water filtration and purification</c:v>
                </c:pt>
                <c:pt idx="3">
                  <c:v>Global climate regulation (“the carbon cycle”)</c:v>
                </c:pt>
                <c:pt idx="4">
                  <c:v>Local climate regulation (“the cooling effect”)</c:v>
                </c:pt>
              </c:strCache>
            </c:strRef>
          </c:cat>
          <c:val>
            <c:numRef>
              <c:f>'SES-Disaster'!$H$3:$H$7</c:f>
              <c:numCache>
                <c:formatCode>General</c:formatCode>
                <c:ptCount val="5"/>
                <c:pt idx="0">
                  <c:v>10</c:v>
                </c:pt>
                <c:pt idx="1">
                  <c:v>9</c:v>
                </c:pt>
                <c:pt idx="2">
                  <c:v>3</c:v>
                </c:pt>
                <c:pt idx="3">
                  <c:v>9</c:v>
                </c:pt>
                <c:pt idx="4">
                  <c:v>9</c:v>
                </c:pt>
              </c:numCache>
            </c:numRef>
          </c:val>
          <c:extLst xmlns:c16r2="http://schemas.microsoft.com/office/drawing/2015/06/chart">
            <c:ext xmlns:c16="http://schemas.microsoft.com/office/drawing/2014/chart" uri="{C3380CC4-5D6E-409C-BE32-E72D297353CC}">
              <c16:uniqueId val="{00000000-5F77-4B0C-9F12-F2CD9FC5FD1D}"/>
            </c:ext>
          </c:extLst>
        </c:ser>
        <c:dLbls>
          <c:showLegendKey val="0"/>
          <c:showVal val="0"/>
          <c:showCatName val="0"/>
          <c:showSerName val="0"/>
          <c:showPercent val="0"/>
          <c:showBubbleSize val="0"/>
        </c:dLbls>
        <c:axId val="217784320"/>
        <c:axId val="217911232"/>
      </c:radarChart>
      <c:catAx>
        <c:axId val="21778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t" anchorCtr="0"/>
          <a:lstStyle/>
          <a:p>
            <a:pPr>
              <a:defRPr sz="1050" b="0" i="0" u="none" strike="noStrike" kern="1200" baseline="0">
                <a:solidFill>
                  <a:schemeClr val="tx1">
                    <a:lumMod val="65000"/>
                    <a:lumOff val="35000"/>
                  </a:schemeClr>
                </a:solidFill>
                <a:latin typeface="+mn-lt"/>
                <a:ea typeface="+mn-ea"/>
                <a:cs typeface="+mn-cs"/>
              </a:defRPr>
            </a:pPr>
            <a:endParaRPr lang="sl-SI"/>
          </a:p>
        </c:txPr>
        <c:crossAx val="217911232"/>
        <c:crosses val="autoZero"/>
        <c:auto val="1"/>
        <c:lblAlgn val="ctr"/>
        <c:lblOffset val="100"/>
        <c:noMultiLvlLbl val="0"/>
      </c:catAx>
      <c:valAx>
        <c:axId val="217911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217784320"/>
        <c:crosses val="autoZero"/>
        <c:crossBetween val="between"/>
      </c:valAx>
      <c:spPr>
        <a:noFill/>
        <a:ln>
          <a:noFill/>
        </a:ln>
        <a:effectLst/>
      </c:spPr>
    </c:plotArea>
    <c:legend>
      <c:legendPos val="r"/>
      <c:layout>
        <c:manualLayout>
          <c:xMode val="edge"/>
          <c:yMode val="edge"/>
          <c:x val="0"/>
          <c:y val="1.5769524867010408E-2"/>
          <c:w val="0.29055729996940571"/>
          <c:h val="6.5619723519795364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10.xml><?xml version="1.0" encoding="utf-8"?>
<cs:colorStyle xmlns:cs="http://schemas.microsoft.com/office/drawing/2012/chartStyle" xmlns:a="http://schemas.openxmlformats.org/drawingml/2006/main" meth="withinLinearReversed" id="26">
  <a:schemeClr val="accent6"/>
</cs:colorStyle>
</file>

<file path=xl/charts/colors11.xml><?xml version="1.0" encoding="utf-8"?>
<cs:colorStyle xmlns:cs="http://schemas.microsoft.com/office/drawing/2012/chartStyle" xmlns:a="http://schemas.openxmlformats.org/drawingml/2006/main" meth="withinLinear" id="16">
  <a:schemeClr val="accent3"/>
</cs:colorStyle>
</file>

<file path=xl/charts/colors12.xml><?xml version="1.0" encoding="utf-8"?>
<cs:colorStyle xmlns:cs="http://schemas.microsoft.com/office/drawing/2012/chartStyle" xmlns:a="http://schemas.openxmlformats.org/drawingml/2006/main" meth="withinLinearReversed" id="26">
  <a:schemeClr val="accent6"/>
</cs:colorStyle>
</file>

<file path=xl/charts/colors13.xml><?xml version="1.0" encoding="utf-8"?>
<cs:colorStyle xmlns:cs="http://schemas.microsoft.com/office/drawing/2012/chartStyle" xmlns:a="http://schemas.openxmlformats.org/drawingml/2006/main" meth="withinLinear" id="16">
  <a:schemeClr val="accent3"/>
</cs:colorStyle>
</file>

<file path=xl/charts/colors14.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withinLinearReversed" id="26">
  <a:schemeClr val="accent6"/>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withinLinearReversed" id="26">
  <a:schemeClr val="accent6"/>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5965824</xdr:colOff>
      <xdr:row>0</xdr:row>
      <xdr:rowOff>41274</xdr:rowOff>
    </xdr:from>
    <xdr:to>
      <xdr:col>0</xdr:col>
      <xdr:colOff>7956552</xdr:colOff>
      <xdr:row>0</xdr:row>
      <xdr:rowOff>704850</xdr:rowOff>
    </xdr:to>
    <xdr:pic>
      <xdr:nvPicPr>
        <xdr:cNvPr id="2" name="Slika 1">
          <a:extLst>
            <a:ext uri="{FF2B5EF4-FFF2-40B4-BE49-F238E27FC236}">
              <a16:creationId xmlns:a16="http://schemas.microsoft.com/office/drawing/2014/main" xmlns="" id="{485FDF3A-DAD8-4216-A6D0-AA4002507561}"/>
            </a:ext>
          </a:extLst>
        </xdr:cNvPr>
        <xdr:cNvPicPr>
          <a:picLocks noChangeAspect="1"/>
        </xdr:cNvPicPr>
      </xdr:nvPicPr>
      <xdr:blipFill>
        <a:blip xmlns:r="http://schemas.openxmlformats.org/officeDocument/2006/relationships" r:embed="rId1"/>
        <a:stretch>
          <a:fillRect/>
        </a:stretch>
      </xdr:blipFill>
      <xdr:spPr>
        <a:xfrm>
          <a:off x="5965824" y="41274"/>
          <a:ext cx="1990728" cy="663576"/>
        </a:xfrm>
        <a:prstGeom prst="rect">
          <a:avLst/>
        </a:prstGeom>
      </xdr:spPr>
    </xdr:pic>
    <xdr:clientData/>
  </xdr:twoCellAnchor>
  <xdr:twoCellAnchor editAs="oneCell">
    <xdr:from>
      <xdr:col>0</xdr:col>
      <xdr:colOff>142875</xdr:colOff>
      <xdr:row>0</xdr:row>
      <xdr:rowOff>47625</xdr:rowOff>
    </xdr:from>
    <xdr:to>
      <xdr:col>0</xdr:col>
      <xdr:colOff>2409542</xdr:colOff>
      <xdr:row>0</xdr:row>
      <xdr:rowOff>523815</xdr:rowOff>
    </xdr:to>
    <xdr:pic>
      <xdr:nvPicPr>
        <xdr:cNvPr id="3" name="Slika 2">
          <a:extLst>
            <a:ext uri="{FF2B5EF4-FFF2-40B4-BE49-F238E27FC236}">
              <a16:creationId xmlns:a16="http://schemas.microsoft.com/office/drawing/2014/main" xmlns="" id="{66FC7D08-894E-42CB-9269-A35101E77B1A}"/>
            </a:ext>
          </a:extLst>
        </xdr:cNvPr>
        <xdr:cNvPicPr>
          <a:picLocks noChangeAspect="1"/>
        </xdr:cNvPicPr>
      </xdr:nvPicPr>
      <xdr:blipFill>
        <a:blip xmlns:r="http://schemas.openxmlformats.org/officeDocument/2006/relationships" r:embed="rId2"/>
        <a:stretch>
          <a:fillRect/>
        </a:stretch>
      </xdr:blipFill>
      <xdr:spPr>
        <a:xfrm>
          <a:off x="142875" y="47625"/>
          <a:ext cx="2266667" cy="476190"/>
        </a:xfrm>
        <a:prstGeom prst="rect">
          <a:avLst/>
        </a:prstGeom>
      </xdr:spPr>
    </xdr:pic>
    <xdr:clientData/>
  </xdr:twoCellAnchor>
  <xdr:twoCellAnchor editAs="oneCell">
    <xdr:from>
      <xdr:col>0</xdr:col>
      <xdr:colOff>76201</xdr:colOff>
      <xdr:row>25</xdr:row>
      <xdr:rowOff>135604</xdr:rowOff>
    </xdr:from>
    <xdr:to>
      <xdr:col>0</xdr:col>
      <xdr:colOff>4505325</xdr:colOff>
      <xdr:row>42</xdr:row>
      <xdr:rowOff>31204</xdr:rowOff>
    </xdr:to>
    <xdr:pic>
      <xdr:nvPicPr>
        <xdr:cNvPr id="4" name="Slika 3">
          <a:extLst>
            <a:ext uri="{FF2B5EF4-FFF2-40B4-BE49-F238E27FC236}">
              <a16:creationId xmlns:a16="http://schemas.microsoft.com/office/drawing/2014/main" xmlns="" id="{556CBA99-761A-44FA-B989-5420A46D818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1" y="12460954"/>
          <a:ext cx="4429124" cy="3135343"/>
        </a:xfrm>
        <a:prstGeom prst="rect">
          <a:avLst/>
        </a:prstGeom>
        <a:noFill/>
        <a:ln>
          <a:noFill/>
        </a:ln>
      </xdr:spPr>
    </xdr:pic>
    <xdr:clientData/>
  </xdr:twoCellAnchor>
  <xdr:twoCellAnchor editAs="oneCell">
    <xdr:from>
      <xdr:col>0</xdr:col>
      <xdr:colOff>7238998</xdr:colOff>
      <xdr:row>26</xdr:row>
      <xdr:rowOff>106729</xdr:rowOff>
    </xdr:from>
    <xdr:to>
      <xdr:col>0</xdr:col>
      <xdr:colOff>9405315</xdr:colOff>
      <xdr:row>28</xdr:row>
      <xdr:rowOff>131961</xdr:rowOff>
    </xdr:to>
    <xdr:pic>
      <xdr:nvPicPr>
        <xdr:cNvPr id="5" name="Slika 4">
          <a:extLst>
            <a:ext uri="{FF2B5EF4-FFF2-40B4-BE49-F238E27FC236}">
              <a16:creationId xmlns:a16="http://schemas.microsoft.com/office/drawing/2014/main" xmlns="" id="{AC741830-D8F1-4131-9D81-2AB0EC3E2F3D}"/>
            </a:ext>
          </a:extLst>
        </xdr:cNvPr>
        <xdr:cNvPicPr>
          <a:picLocks noChangeAspect="1"/>
        </xdr:cNvPicPr>
      </xdr:nvPicPr>
      <xdr:blipFill>
        <a:blip xmlns:r="http://schemas.openxmlformats.org/officeDocument/2006/relationships" r:embed="rId4"/>
        <a:stretch>
          <a:fillRect/>
        </a:stretch>
      </xdr:blipFill>
      <xdr:spPr>
        <a:xfrm>
          <a:off x="7238998" y="12017120"/>
          <a:ext cx="2166317" cy="4062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11205</xdr:rowOff>
    </xdr:from>
    <xdr:to>
      <xdr:col>7</xdr:col>
      <xdr:colOff>4258235</xdr:colOff>
      <xdr:row>14</xdr:row>
      <xdr:rowOff>425823</xdr:rowOff>
    </xdr:to>
    <xdr:graphicFrame macro="">
      <xdr:nvGraphicFramePr>
        <xdr:cNvPr id="2" name="Grafikon 1">
          <a:extLst>
            <a:ext uri="{FF2B5EF4-FFF2-40B4-BE49-F238E27FC236}">
              <a16:creationId xmlns:a16="http://schemas.microsoft.com/office/drawing/2014/main" xmlns="" id="{9854AD85-E430-4F24-B2CA-2D1161BE3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33617</xdr:colOff>
      <xdr:row>1</xdr:row>
      <xdr:rowOff>22411</xdr:rowOff>
    </xdr:from>
    <xdr:to>
      <xdr:col>17</xdr:col>
      <xdr:colOff>605116</xdr:colOff>
      <xdr:row>14</xdr:row>
      <xdr:rowOff>437029</xdr:rowOff>
    </xdr:to>
    <xdr:graphicFrame macro="">
      <xdr:nvGraphicFramePr>
        <xdr:cNvPr id="3" name="Grafikon 2">
          <a:extLst>
            <a:ext uri="{FF2B5EF4-FFF2-40B4-BE49-F238E27FC236}">
              <a16:creationId xmlns:a16="http://schemas.microsoft.com/office/drawing/2014/main" xmlns="" id="{0E3A0311-4EBE-4B90-871A-4E9129945B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161925</xdr:colOff>
      <xdr:row>0</xdr:row>
      <xdr:rowOff>504449</xdr:rowOff>
    </xdr:from>
    <xdr:to>
      <xdr:col>7</xdr:col>
      <xdr:colOff>4276725</xdr:colOff>
      <xdr:row>14</xdr:row>
      <xdr:rowOff>416983</xdr:rowOff>
    </xdr:to>
    <xdr:graphicFrame macro="">
      <xdr:nvGraphicFramePr>
        <xdr:cNvPr id="2" name="Grafikon 1">
          <a:extLst>
            <a:ext uri="{FF2B5EF4-FFF2-40B4-BE49-F238E27FC236}">
              <a16:creationId xmlns:a16="http://schemas.microsoft.com/office/drawing/2014/main" xmlns="" id="{E7F96236-217F-4DF4-B1CF-49187C4DBF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78443</xdr:colOff>
      <xdr:row>1</xdr:row>
      <xdr:rowOff>11205</xdr:rowOff>
    </xdr:from>
    <xdr:to>
      <xdr:col>17</xdr:col>
      <xdr:colOff>616323</xdr:colOff>
      <xdr:row>15</xdr:row>
      <xdr:rowOff>1121</xdr:rowOff>
    </xdr:to>
    <xdr:graphicFrame macro="">
      <xdr:nvGraphicFramePr>
        <xdr:cNvPr id="3" name="Grafikon 2">
          <a:extLst>
            <a:ext uri="{FF2B5EF4-FFF2-40B4-BE49-F238E27FC236}">
              <a16:creationId xmlns:a16="http://schemas.microsoft.com/office/drawing/2014/main" xmlns="" id="{2928D87F-B7C1-4F91-9E19-66EAFB0C76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33619</xdr:colOff>
      <xdr:row>1</xdr:row>
      <xdr:rowOff>44824</xdr:rowOff>
    </xdr:from>
    <xdr:to>
      <xdr:col>7</xdr:col>
      <xdr:colOff>4224619</xdr:colOff>
      <xdr:row>15</xdr:row>
      <xdr:rowOff>0</xdr:rowOff>
    </xdr:to>
    <xdr:graphicFrame macro="">
      <xdr:nvGraphicFramePr>
        <xdr:cNvPr id="2" name="Grafikon 1">
          <a:extLst>
            <a:ext uri="{FF2B5EF4-FFF2-40B4-BE49-F238E27FC236}">
              <a16:creationId xmlns:a16="http://schemas.microsoft.com/office/drawing/2014/main" xmlns="" id="{5BAF5D01-44CE-4478-8F60-ECB4A67A1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22412</xdr:colOff>
      <xdr:row>0</xdr:row>
      <xdr:rowOff>526674</xdr:rowOff>
    </xdr:from>
    <xdr:to>
      <xdr:col>17</xdr:col>
      <xdr:colOff>560292</xdr:colOff>
      <xdr:row>14</xdr:row>
      <xdr:rowOff>460561</xdr:rowOff>
    </xdr:to>
    <xdr:graphicFrame macro="">
      <xdr:nvGraphicFramePr>
        <xdr:cNvPr id="3" name="Grafikon 2">
          <a:extLst>
            <a:ext uri="{FF2B5EF4-FFF2-40B4-BE49-F238E27FC236}">
              <a16:creationId xmlns:a16="http://schemas.microsoft.com/office/drawing/2014/main" xmlns="" id="{1892CDB9-4E39-468F-9C4D-7695D2120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11206</xdr:colOff>
      <xdr:row>1</xdr:row>
      <xdr:rowOff>22413</xdr:rowOff>
    </xdr:from>
    <xdr:to>
      <xdr:col>7</xdr:col>
      <xdr:colOff>4258236</xdr:colOff>
      <xdr:row>14</xdr:row>
      <xdr:rowOff>437029</xdr:rowOff>
    </xdr:to>
    <xdr:graphicFrame macro="">
      <xdr:nvGraphicFramePr>
        <xdr:cNvPr id="2" name="Grafikon 1">
          <a:extLst>
            <a:ext uri="{FF2B5EF4-FFF2-40B4-BE49-F238E27FC236}">
              <a16:creationId xmlns:a16="http://schemas.microsoft.com/office/drawing/2014/main" xmlns="" id="{B99E1DEC-3237-44ED-AB61-5E7664158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134470</xdr:colOff>
      <xdr:row>1</xdr:row>
      <xdr:rowOff>22410</xdr:rowOff>
    </xdr:from>
    <xdr:to>
      <xdr:col>17</xdr:col>
      <xdr:colOff>616324</xdr:colOff>
      <xdr:row>15</xdr:row>
      <xdr:rowOff>0</xdr:rowOff>
    </xdr:to>
    <xdr:graphicFrame macro="">
      <xdr:nvGraphicFramePr>
        <xdr:cNvPr id="3" name="Grafikon 2">
          <a:extLst>
            <a:ext uri="{FF2B5EF4-FFF2-40B4-BE49-F238E27FC236}">
              <a16:creationId xmlns:a16="http://schemas.microsoft.com/office/drawing/2014/main" xmlns="" id="{CCEDE575-9D1B-4926-8918-C75BEA4C04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22414</xdr:colOff>
      <xdr:row>1</xdr:row>
      <xdr:rowOff>11205</xdr:rowOff>
    </xdr:from>
    <xdr:to>
      <xdr:col>7</xdr:col>
      <xdr:colOff>4258235</xdr:colOff>
      <xdr:row>14</xdr:row>
      <xdr:rowOff>448235</xdr:rowOff>
    </xdr:to>
    <xdr:graphicFrame macro="">
      <xdr:nvGraphicFramePr>
        <xdr:cNvPr id="2" name="Grafikon 1">
          <a:extLst>
            <a:ext uri="{FF2B5EF4-FFF2-40B4-BE49-F238E27FC236}">
              <a16:creationId xmlns:a16="http://schemas.microsoft.com/office/drawing/2014/main" xmlns="" id="{EF2787A0-C28F-4BCB-A8D5-5D166D025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112059</xdr:colOff>
      <xdr:row>1</xdr:row>
      <xdr:rowOff>22411</xdr:rowOff>
    </xdr:from>
    <xdr:to>
      <xdr:col>17</xdr:col>
      <xdr:colOff>549088</xdr:colOff>
      <xdr:row>14</xdr:row>
      <xdr:rowOff>459441</xdr:rowOff>
    </xdr:to>
    <xdr:graphicFrame macro="">
      <xdr:nvGraphicFramePr>
        <xdr:cNvPr id="3" name="Grafikon 2">
          <a:extLst>
            <a:ext uri="{FF2B5EF4-FFF2-40B4-BE49-F238E27FC236}">
              <a16:creationId xmlns:a16="http://schemas.microsoft.com/office/drawing/2014/main" xmlns="" id="{80467602-C6C3-4678-AD54-07921FCB7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22413</xdr:colOff>
      <xdr:row>1</xdr:row>
      <xdr:rowOff>11205</xdr:rowOff>
    </xdr:from>
    <xdr:to>
      <xdr:col>7</xdr:col>
      <xdr:colOff>4258237</xdr:colOff>
      <xdr:row>14</xdr:row>
      <xdr:rowOff>448235</xdr:rowOff>
    </xdr:to>
    <xdr:graphicFrame macro="">
      <xdr:nvGraphicFramePr>
        <xdr:cNvPr id="2" name="Grafikon 1">
          <a:extLst>
            <a:ext uri="{FF2B5EF4-FFF2-40B4-BE49-F238E27FC236}">
              <a16:creationId xmlns:a16="http://schemas.microsoft.com/office/drawing/2014/main" xmlns="" id="{55D19CB8-F757-4A07-8567-CE47DF179D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134471</xdr:colOff>
      <xdr:row>1</xdr:row>
      <xdr:rowOff>33618</xdr:rowOff>
    </xdr:from>
    <xdr:to>
      <xdr:col>17</xdr:col>
      <xdr:colOff>593912</xdr:colOff>
      <xdr:row>14</xdr:row>
      <xdr:rowOff>448235</xdr:rowOff>
    </xdr:to>
    <xdr:graphicFrame macro="">
      <xdr:nvGraphicFramePr>
        <xdr:cNvPr id="3" name="Grafikon 2">
          <a:extLst>
            <a:ext uri="{FF2B5EF4-FFF2-40B4-BE49-F238E27FC236}">
              <a16:creationId xmlns:a16="http://schemas.microsoft.com/office/drawing/2014/main" xmlns="" id="{CAE07472-0AF3-4B96-A663-0B7F589C3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156882</xdr:colOff>
      <xdr:row>1</xdr:row>
      <xdr:rowOff>-1</xdr:rowOff>
    </xdr:from>
    <xdr:to>
      <xdr:col>8</xdr:col>
      <xdr:colOff>0</xdr:colOff>
      <xdr:row>16</xdr:row>
      <xdr:rowOff>0</xdr:rowOff>
    </xdr:to>
    <xdr:graphicFrame macro="">
      <xdr:nvGraphicFramePr>
        <xdr:cNvPr id="2" name="Grafikon 1">
          <a:extLst>
            <a:ext uri="{FF2B5EF4-FFF2-40B4-BE49-F238E27FC236}">
              <a16:creationId xmlns:a16="http://schemas.microsoft.com/office/drawing/2014/main" xmlns="" id="{1734C0E0-69C3-4808-9141-AD66D51B5F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22412</xdr:colOff>
      <xdr:row>1</xdr:row>
      <xdr:rowOff>11205</xdr:rowOff>
    </xdr:from>
    <xdr:to>
      <xdr:col>17</xdr:col>
      <xdr:colOff>560292</xdr:colOff>
      <xdr:row>16</xdr:row>
      <xdr:rowOff>1121</xdr:rowOff>
    </xdr:to>
    <xdr:graphicFrame macro="">
      <xdr:nvGraphicFramePr>
        <xdr:cNvPr id="4" name="Grafikon 3">
          <a:extLst>
            <a:ext uri="{FF2B5EF4-FFF2-40B4-BE49-F238E27FC236}">
              <a16:creationId xmlns:a16="http://schemas.microsoft.com/office/drawing/2014/main" xmlns="" id="{5036A9E4-D502-43C9-A9E4-92DF8A5B2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2"/>
  <sheetViews>
    <sheetView windowProtection="1" showGridLines="0" showRowColHeaders="0" tabSelected="1" zoomScale="115" zoomScaleNormal="115" workbookViewId="0">
      <selection activeCell="B5" sqref="A1:XFD1048576"/>
    </sheetView>
  </sheetViews>
  <sheetFormatPr defaultRowHeight="15" x14ac:dyDescent="0.25"/>
  <cols>
    <col min="1" max="1" width="142" customWidth="1"/>
  </cols>
  <sheetData>
    <row r="1" spans="1:1" ht="61.5" customHeight="1" x14ac:dyDescent="0.25"/>
    <row r="2" spans="1:1" ht="19.5" customHeight="1" x14ac:dyDescent="0.25">
      <c r="A2" s="123" t="s">
        <v>500</v>
      </c>
    </row>
    <row r="3" spans="1:1" ht="26.25" customHeight="1" x14ac:dyDescent="0.25">
      <c r="A3" s="126" t="s">
        <v>498</v>
      </c>
    </row>
    <row r="4" spans="1:1" ht="19.5" customHeight="1" x14ac:dyDescent="0.25">
      <c r="A4" s="123" t="s">
        <v>510</v>
      </c>
    </row>
    <row r="5" spans="1:1" ht="131.25" customHeight="1" x14ac:dyDescent="0.25">
      <c r="A5" s="124" t="s">
        <v>511</v>
      </c>
    </row>
    <row r="6" spans="1:1" ht="108.75" customHeight="1" x14ac:dyDescent="0.25">
      <c r="A6" s="124" t="s">
        <v>512</v>
      </c>
    </row>
    <row r="7" spans="1:1" ht="18.75" x14ac:dyDescent="0.25">
      <c r="A7" s="123" t="s">
        <v>492</v>
      </c>
    </row>
    <row r="8" spans="1:1" ht="47.25" x14ac:dyDescent="0.25">
      <c r="A8" s="124" t="s">
        <v>513</v>
      </c>
    </row>
    <row r="9" spans="1:1" ht="18.75" x14ac:dyDescent="0.25">
      <c r="A9" s="129" t="s">
        <v>516</v>
      </c>
    </row>
    <row r="10" spans="1:1" ht="18.75" x14ac:dyDescent="0.25">
      <c r="A10" s="128" t="s">
        <v>503</v>
      </c>
    </row>
    <row r="11" spans="1:1" ht="18.75" x14ac:dyDescent="0.25">
      <c r="A11" s="129" t="s">
        <v>501</v>
      </c>
    </row>
    <row r="12" spans="1:1" ht="22.5" customHeight="1" x14ac:dyDescent="0.25">
      <c r="A12" s="128" t="s">
        <v>514</v>
      </c>
    </row>
    <row r="13" spans="1:1" ht="24.75" customHeight="1" x14ac:dyDescent="0.25">
      <c r="A13" s="128" t="s">
        <v>502</v>
      </c>
    </row>
    <row r="14" spans="1:1" ht="18.75" x14ac:dyDescent="0.25">
      <c r="A14" s="128" t="s">
        <v>491</v>
      </c>
    </row>
    <row r="15" spans="1:1" ht="24" customHeight="1" x14ac:dyDescent="0.25">
      <c r="A15" s="128" t="s">
        <v>515</v>
      </c>
    </row>
    <row r="16" spans="1:1" ht="18.75" x14ac:dyDescent="0.25">
      <c r="A16" s="129" t="s">
        <v>517</v>
      </c>
    </row>
    <row r="17" spans="1:1" ht="132" customHeight="1" x14ac:dyDescent="0.25">
      <c r="A17" s="128" t="s">
        <v>504</v>
      </c>
    </row>
    <row r="18" spans="1:1" ht="18.75" x14ac:dyDescent="0.25">
      <c r="A18" s="123" t="s">
        <v>497</v>
      </c>
    </row>
    <row r="19" spans="1:1" ht="15.75" x14ac:dyDescent="0.25">
      <c r="A19" s="124" t="s">
        <v>499</v>
      </c>
    </row>
    <row r="20" spans="1:1" ht="21" x14ac:dyDescent="0.25">
      <c r="A20" s="125" t="s">
        <v>494</v>
      </c>
    </row>
    <row r="21" spans="1:1" ht="15.75" x14ac:dyDescent="0.25">
      <c r="A21" s="124" t="s">
        <v>496</v>
      </c>
    </row>
    <row r="22" spans="1:1" ht="15.75" x14ac:dyDescent="0.25">
      <c r="A22" s="127" t="s">
        <v>493</v>
      </c>
    </row>
    <row r="23" spans="1:1" x14ac:dyDescent="0.25">
      <c r="A23" s="131" t="s">
        <v>506</v>
      </c>
    </row>
    <row r="24" spans="1:1" x14ac:dyDescent="0.25">
      <c r="A24" s="131" t="s">
        <v>505</v>
      </c>
    </row>
    <row r="25" spans="1:1" ht="30" x14ac:dyDescent="0.25">
      <c r="A25" s="131" t="s">
        <v>507</v>
      </c>
    </row>
    <row r="26" spans="1:1" x14ac:dyDescent="0.25">
      <c r="A26" s="132" t="s">
        <v>495</v>
      </c>
    </row>
    <row r="41" spans="1:1" x14ac:dyDescent="0.25">
      <c r="A41" s="130" t="s">
        <v>509</v>
      </c>
    </row>
    <row r="42" spans="1:1" x14ac:dyDescent="0.25">
      <c r="A42" s="130" t="s">
        <v>508</v>
      </c>
    </row>
  </sheetData>
  <sheetProtection sheet="1" objects="1" scenarios="1" selectLockedCells="1" selectUnlockedCells="1"/>
  <pageMargins left="0.70866141732283472" right="0.23622047244094491" top="0.39370078740157483" bottom="0.39370078740157483" header="0.31496062992125984" footer="0.31496062992125984"/>
  <pageSetup paperSize="9" scale="6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windowProtection="1" showGridLines="0" showRowColHeaders="0" tabSelected="1" zoomScale="85" zoomScaleNormal="85" zoomScaleSheetLayoutView="85" workbookViewId="0">
      <selection activeCell="B5" sqref="A1:XFD1048576"/>
    </sheetView>
  </sheetViews>
  <sheetFormatPr defaultRowHeight="16.5" customHeight="1" x14ac:dyDescent="0.25"/>
  <cols>
    <col min="1" max="1" width="4.28515625" style="4" customWidth="1"/>
    <col min="2" max="2" width="6" style="4" hidden="1" customWidth="1"/>
    <col min="3" max="3" width="69.140625" style="4" customWidth="1"/>
    <col min="4" max="4" width="17.7109375" style="11" hidden="1" customWidth="1"/>
    <col min="5" max="5" width="19.42578125" style="4" hidden="1" customWidth="1"/>
    <col min="6" max="6" width="2.5703125" style="4" customWidth="1"/>
    <col min="7" max="7" width="6" style="4" hidden="1" customWidth="1"/>
    <col min="8" max="8" width="64.42578125" style="4" customWidth="1"/>
    <col min="9" max="9" width="20" style="4" hidden="1" customWidth="1"/>
    <col min="10" max="10" width="2.42578125" style="4" customWidth="1"/>
    <col min="11" max="11" width="7" style="4" hidden="1" customWidth="1"/>
    <col min="12" max="12" width="54.7109375" style="4" customWidth="1"/>
    <col min="13" max="13" width="17.140625" style="4" hidden="1" customWidth="1"/>
    <col min="14" max="14" width="20" style="4" hidden="1" customWidth="1"/>
    <col min="15" max="15" width="8.7109375" style="4" customWidth="1"/>
    <col min="16" max="16" width="10.5703125" style="4" hidden="1" customWidth="1"/>
    <col min="17" max="17" width="44.7109375" style="4" customWidth="1"/>
    <col min="18" max="18" width="9.42578125" style="4" customWidth="1"/>
    <col min="19" max="19" width="18.42578125" style="11" customWidth="1"/>
    <col min="20" max="20" width="18.5703125" style="4" customWidth="1"/>
    <col min="21" max="21" width="14.5703125" style="4" customWidth="1"/>
    <col min="22" max="22" width="5" style="4" customWidth="1"/>
    <col min="23" max="16384" width="9.140625" style="4"/>
  </cols>
  <sheetData>
    <row r="1" spans="2:24" ht="41.25" customHeight="1" x14ac:dyDescent="0.25">
      <c r="B1" s="2"/>
      <c r="C1" s="86" t="s">
        <v>0</v>
      </c>
      <c r="D1" s="3"/>
      <c r="P1" s="3"/>
      <c r="Q1" s="3"/>
      <c r="R1" s="3"/>
      <c r="S1" s="4"/>
      <c r="V1" s="3"/>
      <c r="W1" s="5"/>
    </row>
    <row r="2" spans="2:24" s="6" customFormat="1" ht="46.5" customHeight="1" x14ac:dyDescent="0.25">
      <c r="C2" s="85" t="str">
        <f>" SOIL ECOSYSTEM SERVICES relevant to "&amp;CHAR(10)&amp;C1</f>
        <v xml:space="preserve"> SOIL ECOSYSTEM SERVICES relevant to 
Agriculture</v>
      </c>
      <c r="D2" s="7" t="s">
        <v>369</v>
      </c>
      <c r="E2" s="7" t="s">
        <v>371</v>
      </c>
      <c r="F2" s="7"/>
      <c r="H2" s="7" t="s">
        <v>390</v>
      </c>
      <c r="I2" s="7"/>
      <c r="J2" s="7"/>
      <c r="L2" s="85" t="str">
        <f>"SOIL THREATS relevant to "&amp;CHAR(10)&amp;C1</f>
        <v>SOIL THREATS relevant to 
Agriculture</v>
      </c>
      <c r="M2" s="7" t="s">
        <v>121</v>
      </c>
      <c r="N2" s="7" t="s">
        <v>122</v>
      </c>
      <c r="Q2" s="7" t="s">
        <v>392</v>
      </c>
    </row>
    <row r="3" spans="2:24" ht="16.5" customHeight="1" x14ac:dyDescent="0.3">
      <c r="B3" s="8" t="str">
        <f>VLOOKUP(C3,LUT!$B$2:$E$31,4,FALSE)</f>
        <v>S01</v>
      </c>
      <c r="C3" s="57" t="s">
        <v>87</v>
      </c>
      <c r="D3" s="56" t="str">
        <f>VLOOKUP(C3,LUT!$B$2:$C$31,2,FALSE)</f>
        <v>M01,M02,M03,M05,M10,M12,</v>
      </c>
      <c r="E3" s="56" t="str">
        <f>VLOOKUP(C3,LUT!$B$2:$D$31,3,FALSE)</f>
        <v>P08,P05,P10,P13,P01,P02,P03,P17,P18</v>
      </c>
      <c r="F3" s="9"/>
      <c r="H3" s="9">
        <v>10</v>
      </c>
      <c r="I3" s="9"/>
      <c r="J3" s="9"/>
      <c r="K3" s="10" t="str">
        <f>VLOOKUP(L3,LUT!$F$2:$I$31,4,FALSE)</f>
        <v>H01</v>
      </c>
      <c r="L3" s="58" t="s">
        <v>357</v>
      </c>
      <c r="M3" s="56" t="str">
        <f>VLOOKUP(L3,LUT!$F$2:$G$31,2,FALSE)</f>
        <v>M11,M02,M16,M18,M33,M24,</v>
      </c>
      <c r="N3" s="56" t="str">
        <f>VLOOKUP(L3,LUT!$F$2:$H$31,3,FALSE)</f>
        <v>P02,P03,P05,P11,P13,P10,</v>
      </c>
      <c r="Q3" s="9">
        <v>10</v>
      </c>
      <c r="X3" s="11"/>
    </row>
    <row r="4" spans="2:24" ht="16.5" customHeight="1" x14ac:dyDescent="0.3">
      <c r="B4" s="8" t="str">
        <f>VLOOKUP(C4,LUT!$B$2:$E$31,4,FALSE)</f>
        <v>S03</v>
      </c>
      <c r="C4" s="57" t="s">
        <v>89</v>
      </c>
      <c r="D4" s="56" t="str">
        <f>VLOOKUP(C4,LUT!$B$2:$C$31,2,FALSE)</f>
        <v>M01,M02,M09,M13,M18,M19,M16,</v>
      </c>
      <c r="E4" s="56" t="str">
        <f>VLOOKUP(C4,LUT!$B$2:$D$31,3,FALSE)</f>
        <v>P13,P10,P05,P02,P11,</v>
      </c>
      <c r="F4" s="9"/>
      <c r="H4" s="9">
        <v>9</v>
      </c>
      <c r="I4" s="9"/>
      <c r="J4" s="9"/>
      <c r="K4" s="10" t="str">
        <f>VLOOKUP(L4,LUT!$F$2:$I$31,4,FALSE)</f>
        <v>H02</v>
      </c>
      <c r="L4" s="58" t="s">
        <v>361</v>
      </c>
      <c r="M4" s="56" t="str">
        <f>VLOOKUP(L4,LUT!$F$2:$G$31,2,FALSE)</f>
        <v>M13,M04,M02,M03,M16,</v>
      </c>
      <c r="N4" s="56" t="str">
        <f>VLOOKUP(L4,LUT!$F$2:$H$31,3,FALSE)</f>
        <v>P05,P02,P03,</v>
      </c>
      <c r="Q4" s="9">
        <v>9</v>
      </c>
      <c r="X4" s="11"/>
    </row>
    <row r="5" spans="2:24" ht="16.5" customHeight="1" x14ac:dyDescent="0.3">
      <c r="B5" s="8" t="str">
        <f>VLOOKUP(C5,LUT!$B$2:$E$31,4,FALSE)</f>
        <v>S04</v>
      </c>
      <c r="C5" s="57" t="s">
        <v>88</v>
      </c>
      <c r="D5" s="56" t="str">
        <f>VLOOKUP(C5,LUT!$B$2:$C$31,2,FALSE)</f>
        <v>M05,M06,M07,M01,M14,M17,M20,M16,</v>
      </c>
      <c r="E5" s="56" t="str">
        <f>VLOOKUP(C5,LUT!$B$2:$D$31,3,FALSE)</f>
        <v>P02,P07,P05,P03,</v>
      </c>
      <c r="F5" s="9"/>
      <c r="H5" s="9">
        <v>10</v>
      </c>
      <c r="I5" s="9"/>
      <c r="J5" s="9"/>
      <c r="K5" s="10" t="str">
        <f>VLOOKUP(L5,LUT!$F$2:$I$31,4,FALSE)</f>
        <v>H03</v>
      </c>
      <c r="L5" s="58" t="s">
        <v>359</v>
      </c>
      <c r="M5" s="56" t="str">
        <f>VLOOKUP(L5,LUT!$F$2:$G$31,2,FALSE)</f>
        <v>M01,M02,M04,</v>
      </c>
      <c r="N5" s="56" t="str">
        <f>VLOOKUP(L5,LUT!$F$2:$H$31,3,FALSE)</f>
        <v>P05,P03,P01,P02,</v>
      </c>
      <c r="Q5" s="9">
        <v>10</v>
      </c>
      <c r="X5" s="11"/>
    </row>
    <row r="6" spans="2:24" ht="16.5" customHeight="1" x14ac:dyDescent="0.3">
      <c r="B6" s="8" t="str">
        <f>VLOOKUP(C6,LUT!$B$2:$E$31,4,FALSE)</f>
        <v>S05</v>
      </c>
      <c r="C6" s="57" t="s">
        <v>90</v>
      </c>
      <c r="D6" s="56" t="str">
        <f>VLOOKUP(C6,LUT!$B$2:$C$31,2,FALSE)</f>
        <v>M02,M04,M09,M13,M14,M18,M19,M16,M17,M33,M24,</v>
      </c>
      <c r="E6" s="56" t="str">
        <f>VLOOKUP(C6,LUT!$B$2:$D$31,3,FALSE)</f>
        <v>P11,P03,P05,P10,</v>
      </c>
      <c r="F6" s="9"/>
      <c r="H6" s="9">
        <v>9</v>
      </c>
      <c r="I6" s="9"/>
      <c r="J6" s="9"/>
      <c r="K6" s="10" t="str">
        <f>VLOOKUP(L6,LUT!$F$2:$I$31,4,FALSE)</f>
        <v>H04</v>
      </c>
      <c r="L6" s="58" t="s">
        <v>358</v>
      </c>
      <c r="M6" s="56" t="str">
        <f>VLOOKUP(L6,LUT!$F$2:$G$31,2,FALSE)</f>
        <v>M38,M39</v>
      </c>
      <c r="N6" s="56" t="str">
        <f>VLOOKUP(L6,LUT!$F$2:$H$31,3,FALSE)</f>
        <v>P05,</v>
      </c>
      <c r="Q6" s="9">
        <v>7</v>
      </c>
      <c r="X6" s="11"/>
    </row>
    <row r="7" spans="2:24" ht="16.5" customHeight="1" x14ac:dyDescent="0.3">
      <c r="B7" s="8" t="str">
        <f>VLOOKUP(C7,LUT!$B$2:$E$31,4,FALSE)</f>
        <v>S06</v>
      </c>
      <c r="C7" s="57" t="s">
        <v>91</v>
      </c>
      <c r="D7" s="56" t="str">
        <f>VLOOKUP(C7,LUT!$B$2:$C$31,2,FALSE)</f>
        <v>M01,M02,M06,M09,M13,M19,M!7,M16,M21,</v>
      </c>
      <c r="E7" s="56" t="str">
        <f>VLOOKUP(C7,LUT!$B$2:$D$31,3,FALSE)</f>
        <v>P12,P09,P11,P13,P14,</v>
      </c>
      <c r="F7" s="9"/>
      <c r="H7" s="9">
        <v>9</v>
      </c>
      <c r="I7" s="9"/>
      <c r="J7" s="9"/>
      <c r="K7" s="10" t="str">
        <f>VLOOKUP(L7,LUT!$F$2:$I$31,4,FALSE)</f>
        <v>H08</v>
      </c>
      <c r="L7" s="58" t="s">
        <v>95</v>
      </c>
      <c r="M7" s="56" t="str">
        <f>VLOOKUP(L7,LUT!$F$2:$G$31,2,FALSE)</f>
        <v>M09,M02,M19,M33</v>
      </c>
      <c r="N7" s="56" t="str">
        <f>VLOOKUP(L7,LUT!$F$2:$H$31,3,FALSE)</f>
        <v>P14,P02,P05,P16,P17,</v>
      </c>
      <c r="Q7" s="9">
        <v>7</v>
      </c>
      <c r="X7" s="11"/>
    </row>
    <row r="8" spans="2:24" ht="16.5" customHeight="1" x14ac:dyDescent="0.3">
      <c r="B8" s="8" t="str">
        <f>VLOOKUP(C8,LUT!$B$2:$E$31,4,FALSE)</f>
        <v>S07</v>
      </c>
      <c r="C8" s="57" t="s">
        <v>92</v>
      </c>
      <c r="D8" s="56" t="str">
        <f>VLOOKUP(C8,LUT!$B$2:$C$31,2,FALSE)</f>
        <v>M01,M02,M10,M17,M16,M18,M29,</v>
      </c>
      <c r="E8" s="56" t="str">
        <f>VLOOKUP(C8,LUT!$B$2:$D$31,3,FALSE)</f>
        <v>P05,P10,P07,P13,</v>
      </c>
      <c r="F8" s="9"/>
      <c r="H8" s="9">
        <v>8</v>
      </c>
      <c r="I8" s="9"/>
      <c r="J8" s="9"/>
      <c r="K8" s="10" t="str">
        <f>VLOOKUP(L8,LUT!$F$2:$I$31,4,FALSE)</f>
        <v>H09</v>
      </c>
      <c r="L8" s="58" t="s">
        <v>280</v>
      </c>
      <c r="M8" s="56" t="str">
        <f>VLOOKUP(L8,LUT!$F$2:$G$31,2,FALSE)</f>
        <v>M29,M30</v>
      </c>
      <c r="N8" s="56" t="str">
        <f>VLOOKUP(L8,LUT!$F$2:$H$31,3,FALSE)</f>
        <v>P08,P10,P27,P16,P23,P11,</v>
      </c>
      <c r="Q8" s="9">
        <v>9</v>
      </c>
      <c r="X8" s="11"/>
    </row>
    <row r="9" spans="2:24" ht="16.5" customHeight="1" x14ac:dyDescent="0.3">
      <c r="B9" s="8" t="str">
        <f>VLOOKUP(C9,LUT!$B$2:$E$31,4,FALSE)</f>
        <v>S08</v>
      </c>
      <c r="C9" s="57" t="s">
        <v>93</v>
      </c>
      <c r="D9" s="56" t="str">
        <f>VLOOKUP(C9,LUT!$B$2:$C$31,2,FALSE)</f>
        <v>M01,M04,M08,M14,M17,M18,M38,</v>
      </c>
      <c r="E9" s="56" t="str">
        <f>VLOOKUP(C9,LUT!$B$2:$D$31,3,FALSE)</f>
        <v>P13,P11,P10,</v>
      </c>
      <c r="F9" s="9"/>
      <c r="H9" s="9">
        <v>6</v>
      </c>
      <c r="I9" s="9"/>
      <c r="J9" s="9"/>
      <c r="K9" s="10" t="str">
        <f>VLOOKUP(L9,LUT!$F$2:$I$31,4,FALSE)</f>
        <v>H06</v>
      </c>
      <c r="L9" s="58" t="s">
        <v>50</v>
      </c>
      <c r="M9" s="56" t="str">
        <f>VLOOKUP(L9,LUT!$F$2:$G$31,2,FALSE)</f>
        <v>M08,M21,M28,M32,</v>
      </c>
      <c r="N9" s="56" t="str">
        <f>VLOOKUP(L9,LUT!$F$2:$H$31,3,FALSE)</f>
        <v>P20,P21,P19,P23,P24,P25,P26,P27,</v>
      </c>
      <c r="Q9" s="9">
        <v>9</v>
      </c>
      <c r="X9" s="11"/>
    </row>
    <row r="10" spans="2:24" ht="16.5" customHeight="1" x14ac:dyDescent="0.3">
      <c r="B10" s="8" t="str">
        <f>VLOOKUP(C10,LUT!$B$2:$E$31,4,FALSE)</f>
        <v>S09</v>
      </c>
      <c r="C10" s="57" t="s">
        <v>171</v>
      </c>
      <c r="D10" s="56" t="str">
        <f>VLOOKUP(C10,LUT!$B$2:$C$31,2,FALSE)</f>
        <v>M12,M13,M06,M22,M23,M30,M29,M31,M39,M37,</v>
      </c>
      <c r="E10" s="56" t="str">
        <f>VLOOKUP(C10,LUT!$B$2:$D$31,3,FALSE)</f>
        <v>P06,P28,P05,P02,</v>
      </c>
      <c r="F10" s="9"/>
      <c r="H10" s="9">
        <v>6</v>
      </c>
      <c r="I10" s="9"/>
      <c r="J10" s="9"/>
      <c r="K10" s="10" t="str">
        <f>VLOOKUP(L10,LUT!$F$2:$I$31,4,FALSE)</f>
        <v>H07</v>
      </c>
      <c r="L10" s="58" t="s">
        <v>356</v>
      </c>
      <c r="M10" s="56" t="str">
        <f>VLOOKUP(L10,LUT!$F$2:$G$31,2,FALSE)</f>
        <v>M14,M10,M04,M01,</v>
      </c>
      <c r="N10" s="56" t="str">
        <f>VLOOKUP(L10,LUT!$F$2:$H$31,3,FALSE)</f>
        <v>P29,P11,P02,</v>
      </c>
      <c r="Q10" s="9">
        <v>6</v>
      </c>
      <c r="X10" s="11"/>
    </row>
    <row r="11" spans="2:24" ht="16.5" customHeight="1" x14ac:dyDescent="0.3">
      <c r="B11" s="8" t="str">
        <f>VLOOKUP(C11,LUT!$B$2:$E$31,4,FALSE)</f>
        <v>S10</v>
      </c>
      <c r="C11" s="57" t="s">
        <v>94</v>
      </c>
      <c r="D11" s="56" t="str">
        <f>VLOOKUP(C11,LUT!$B$2:$C$31,2,FALSE)</f>
        <v>M15,M22,M37,M39,</v>
      </c>
      <c r="E11" s="56" t="str">
        <f>VLOOKUP(C11,LUT!$B$2:$D$31,3,FALSE)</f>
        <v>P28,P27,</v>
      </c>
      <c r="F11" s="9"/>
      <c r="H11" s="9">
        <v>5</v>
      </c>
      <c r="I11" s="9"/>
      <c r="J11" s="9"/>
      <c r="K11" s="10" t="str">
        <f>VLOOKUP(L11,LUT!$F$2:$I$31,4,FALSE)</f>
        <v>H10</v>
      </c>
      <c r="L11" s="58" t="s">
        <v>360</v>
      </c>
      <c r="M11" s="56" t="str">
        <f>VLOOKUP(L11,LUT!$F$2:$G$31,2,FALSE)</f>
        <v>M25,M26,</v>
      </c>
      <c r="N11" s="56" t="str">
        <f>VLOOKUP(L11,LUT!$F$2:$H$31,3,FALSE)</f>
        <v>P02,P03,P11,P13,P05,</v>
      </c>
      <c r="Q11" s="9">
        <v>6</v>
      </c>
      <c r="X11" s="11"/>
    </row>
    <row r="12" spans="2:24" ht="16.5" customHeight="1" x14ac:dyDescent="0.3">
      <c r="B12" s="8" t="str">
        <f>VLOOKUP(C12,LUT!$B$2:$E$31,4,FALSE)</f>
        <v>S11</v>
      </c>
      <c r="C12" s="57" t="s">
        <v>172</v>
      </c>
      <c r="D12" s="56" t="str">
        <f>VLOOKUP(C12,LUT!$B$2:$C$31,2,FALSE)</f>
        <v>M15,M22, M21,M37,M38,M39,M26,6</v>
      </c>
      <c r="E12" s="56" t="str">
        <f>VLOOKUP(C12,LUT!$B$2:$D$31,3,FALSE)</f>
        <v>P16,P02,P11,</v>
      </c>
      <c r="F12" s="9"/>
      <c r="H12" s="9">
        <v>4</v>
      </c>
      <c r="I12" s="9"/>
      <c r="J12" s="9"/>
      <c r="K12" s="10" t="str">
        <f>VLOOKUP(L12,LUT!$F$2:$I$31,4,FALSE)</f>
        <v>H11</v>
      </c>
      <c r="L12" s="58" t="s">
        <v>362</v>
      </c>
      <c r="M12" s="56" t="str">
        <f>VLOOKUP(L12,LUT!$F$2:$G$31,2,FALSE)</f>
        <v>M38,M39,M37</v>
      </c>
      <c r="N12" s="56" t="str">
        <f>VLOOKUP(L12,LUT!$F$2:$H$31,3,FALSE)</f>
        <v>P28,</v>
      </c>
      <c r="Q12" s="9">
        <v>4</v>
      </c>
      <c r="X12" s="11"/>
    </row>
    <row r="13" spans="2:24" ht="21" customHeight="1" x14ac:dyDescent="0.25">
      <c r="S13" s="4"/>
      <c r="X13" s="11"/>
    </row>
    <row r="14" spans="2:24" ht="33" customHeight="1" x14ac:dyDescent="0.25">
      <c r="C14" s="73" t="str">
        <f>IF(ISBLANK(C15),"Select soil ecosystem service ↓","Selected soil ecosystem service:")</f>
        <v>Select soil ecosystem service ↓</v>
      </c>
      <c r="D14" s="12"/>
      <c r="E14" s="13"/>
      <c r="F14" s="13"/>
      <c r="L14" s="73" t="str">
        <f>IF(ISBLANK(L15),"Select soil threat ↓","Selected soil threat:")</f>
        <v>Select soil threat ↓</v>
      </c>
    </row>
    <row r="15" spans="2:24" ht="36.75" customHeight="1" x14ac:dyDescent="0.25">
      <c r="C15" s="31"/>
      <c r="D15" s="133" t="str">
        <f>"M: "&amp;IF(ISERROR(VLOOKUP(C15,$C$3:$D$12,2,FALSE)),"",VLOOKUP(C15,$C$3:$D$12,2,FALSE))&amp;" - "&amp;"P: "&amp;IF(ISERROR(VLOOKUP(C15,$C$3:$E$12,3,FALSE)),"",VLOOKUP(C15,$C$3:$E$12,3,FALSE))</f>
        <v xml:space="preserve">M:  - P: </v>
      </c>
      <c r="E15" s="133"/>
      <c r="F15" s="6"/>
      <c r="L15" s="60"/>
      <c r="M15" s="80" t="str">
        <f>"M: "&amp;IF(ISERROR(VLOOKUP(L15,$L$3:$M$12,2,FALSE)),"",VLOOKUP(L15,$L$3:$M$12,2,FALSE))&amp;" - "&amp;"P: "&amp;IF(ISERROR(VLOOKUP(L15,$L$3:$N$12,3,FALSE)),"",VLOOKUP(L15,$L$3:$N$12,3,FALSE))</f>
        <v xml:space="preserve">M:  - P: </v>
      </c>
    </row>
    <row r="16" spans="2:24" ht="27" customHeight="1" x14ac:dyDescent="0.25">
      <c r="C16" s="14"/>
      <c r="D16" s="14"/>
      <c r="E16" s="14"/>
      <c r="F16" s="14"/>
      <c r="G16" s="14"/>
      <c r="H16" s="14"/>
      <c r="I16" s="15" t="str">
        <f>I17</f>
        <v/>
      </c>
      <c r="J16" s="15"/>
      <c r="K16" s="15"/>
      <c r="L16" s="59"/>
      <c r="M16" s="59"/>
      <c r="N16" s="59"/>
      <c r="O16" s="59"/>
      <c r="P16" s="15"/>
      <c r="Q16" s="59"/>
      <c r="R16" s="59"/>
      <c r="S16" s="16"/>
      <c r="T16" s="2"/>
      <c r="U16" s="2"/>
    </row>
    <row r="17" spans="1:21" s="2" customFormat="1" ht="32.25" customHeight="1" x14ac:dyDescent="0.25">
      <c r="C17" s="115" t="s">
        <v>455</v>
      </c>
      <c r="D17" s="17" t="str">
        <f>"SES: "&amp;D15&amp;" | Threats: "&amp;M15</f>
        <v xml:space="preserve">SES: M:  - P:  | Threats: M:  - P: </v>
      </c>
      <c r="E17" s="76"/>
      <c r="F17" s="76"/>
      <c r="G17" s="82"/>
      <c r="H17" s="115" t="s">
        <v>124</v>
      </c>
      <c r="I17" s="122" t="str">
        <f>CONCATENATE(IF(ISERROR(FIND(G20,$D$17)),"",I20),IF(ISERROR(FIND(G21,$D$17)),"",I21),IF(ISERROR(FIND(G22,$D$17)),"",I22),IF(ISERROR(FIND(G23,$D$17)),"",I23),IF(ISERROR(FIND(G24,$D$17)),"",I24),IF(ISERROR(FIND(G25,$D$17)),"",I25),IF(ISERROR(FIND(G26,$D$17)),"",I26),IF(ISERROR(FIND(G27,$D$17)),"",I27),IF(ISERROR(FIND(G28,$D$17)),"",I28),IF(ISERROR(FIND(G29,$D$17)),"",I29),IF(ISERROR(FIND(G30,$D$17)),"",I30),IF(ISERROR(FIND(G31,$D$17)),"",I31),IF(ISERROR(FIND(G32,$D$17)),"",I32),IF(ISERROR(FIND(G33,$D$17)),"",I33),IF(ISERROR(FIND(G34,$D$17)),"",I34),IF(ISERROR(FIND(G35,$D$17)),"",I35),IF(ISERROR(FIND(G36,$D$17)),"",I36),IF(ISERROR(FIND(G37,$D$17)),"",I37),IF(ISERROR(FIND(G38,$D$17)),"",I38),IF(ISERROR(FIND(G39,$D$17)),"",I39),IF(ISERROR(FIND(G40,$D$17)),"",I40),IF(ISERROR(FIND(G41,$D$17)),"",I41),IF(ISERROR(FIND(G42,$D$17)),"",I42),IF(ISERROR(FIND(G43,$D$17)),"",I43),IF(ISERROR(FIND(G44,$D$17)),"",I44),IF(ISERROR(FIND(G45,$D$17)),"",I45),IF(ISERROR(FIND(G46,$D$17)),"",I46),IF(ISERROR(FIND(G47,$D$17)),"",I47),IF(ISERROR(FIND(G48,$D$17)),"",I48),IF(ISERROR(FIND(G49,$D$17)),"",I49))</f>
        <v/>
      </c>
      <c r="J17" s="82"/>
      <c r="K17" s="82"/>
      <c r="L17" s="134" t="s">
        <v>123</v>
      </c>
      <c r="M17" s="134"/>
      <c r="N17" s="134"/>
      <c r="O17" s="134"/>
      <c r="P17" s="134"/>
      <c r="Q17" s="134"/>
      <c r="R17" s="134"/>
      <c r="T17" s="16"/>
    </row>
    <row r="18" spans="1:21" ht="76.5" customHeight="1" x14ac:dyDescent="0.25">
      <c r="A18" s="2"/>
      <c r="B18" s="2"/>
      <c r="C18" s="87" t="str">
        <f>CONCATENATE("Apply soil management practices: "&amp;CHAR(10)&amp;IF(ISERROR(FIND(B20,D17)),"",C20&amp;". "),IF(ISERROR(FIND(B21,D17)),"",C21&amp;". "),IF(ISERROR(FIND(B22,D17)),"",C22&amp;". "),IF(ISERROR(FIND(B23,D17)),"",C23&amp;". "),IF(ISERROR(FIND(B24,D17)),"",C24&amp;". "),IF(ISERROR(FIND(B25,D17)),"",C25&amp;". "),IF(ISERROR(FIND(B26,D17)),"",C26&amp;". "),IF(ISERROR(FIND(B27,D17)),"",C27&amp;". "),IF(ISERROR(FIND(B28,D17)),"",C28&amp;". "),IF(ISERROR(FIND(B29,D17)),"",C29&amp;". "),IF(ISERROR(FIND(B30,D17)),"",C30&amp;". "),IF(ISERROR(FIND(B31,D17)),"",C31&amp;". "),IF(ISERROR(FIND(B32,D17)),"",C32&amp;". "),IF(ISERROR(FIND(B33,D17)),"",C33&amp;". "),IF(ISERROR(FIND(B34,D17)),"",C34&amp;". "),IF(ISERROR(FIND(B35,D17)),"",C35&amp;". "),IF(ISERROR(FIND(B36,D17)),"",C36&amp;". "),IF(ISERROR(FIND(B37,D17)),"",C37&amp;". "),IF(ISERROR(FIND(B38,D17)),"",C38&amp;". "),IF(ISERROR(FIND(B39,D17)),"",C39))</f>
        <v xml:space="preserve">Apply soil management practices: 
</v>
      </c>
      <c r="D18" s="77"/>
      <c r="E18" s="77"/>
      <c r="F18" s="14"/>
      <c r="G18" s="77"/>
      <c r="H18" s="87" t="str">
        <f>CONCATENATE("Monitor soil properties: "&amp;CHAR(10)&amp;IF(ISERROR(FIND(G20,D17)),"",H20&amp;". "),IF(ISERROR(FIND(G21,D17)),"",H21&amp;". "),IF(ISERROR(FIND(G22,D17)),"",H22&amp;". "),IF(ISERROR(FIND(G23,D17)),"",H23&amp;". "),IF(ISERROR(FIND(G24,D17)),"",H24&amp;". "),IF(ISERROR(FIND(G25,D17)),"",H25&amp;". "),IF(ISERROR(FIND(G26,D17)),"",H26&amp;". "),IF(ISERROR(FIND(G27,D17)),"",H27&amp;". "),IF(ISERROR(FIND(G28,D17)),"",H28&amp;". "),IF(ISERROR(FIND(G29,D17)),"",H29&amp;". "),IF(ISERROR(FIND(G30,D17)),"",H30&amp;". "),IF(ISERROR(FIND(G31,D17)),"",H31&amp;". "),IF(ISERROR(FIND(G32,D17)),"",H32&amp;". "),IF(ISERROR(FIND(G33,D17)),"",H33&amp;". "),IF(ISERROR(FIND(G34,D17)),"",H34&amp;". "),IF(ISERROR(FIND(G35,D17)),"",H35&amp;". "),IF(ISERROR(FIND(G36,D17)),"",H36&amp;". "),IF(ISERROR(FIND(G37,D17)),"",H37&amp;". "),IF(ISERROR(FIND(G38,D17)),"",H38&amp;". "),IF(ISERROR(FIND(G39,D17)),"",H39))</f>
        <v xml:space="preserve">Monitor soil properties: 
</v>
      </c>
      <c r="I18" s="2"/>
      <c r="J18" s="15"/>
      <c r="K18" s="15"/>
      <c r="L18" s="135" t="str">
        <f>CONCATENATE("Measure topsoil data: "&amp;CHAR(10)&amp;IF(ISERROR(FIND(K20,I17)),"",L20&amp;". "),IF(ISERROR(FIND(K21,I17)),"",L21&amp;". "),IF(ISERROR(FIND(K22,I17)),"",L22&amp;". "),IF(ISERROR(FIND(K23,I17)),"",L23&amp;". "),IF(ISERROR(FIND(K24,I17)),"",L24&amp;". "),IF(ISERROR(FIND(K25,I17)),"",L25&amp;". "),IF(ISERROR(FIND(K26,I17)),"",L26&amp;". "),IF(ISERROR(FIND(K27,I17)),"",L27&amp;". "),IF(ISERROR(FIND(K28,I17)),"",L28&amp;". "),IF(ISERROR(FIND(K29,I17)),"",L29&amp;". "),IF(ISERROR(FIND(K30,I17)),"",L30&amp;". "),IF(ISERROR(FIND(K31,I17)),"",L31&amp;". "),IF(ISERROR(FIND(K32,I17)),"",L32&amp;". "),IF(ISERROR(FIND(K33,I17)),"",L33&amp;". "),IF(ISERROR(FIND(K34,I17)),"",L34&amp;". "),IF(ISERROR(FIND(K35,I17)),"",L35&amp;". "),IF(ISERROR(FIND(K36,I17)),"",L36&amp;". "),IF(ISERROR(FIND(K37,I17)),"",L37&amp;". "),IF(ISERROR(FIND(K38,I17)),"",L38&amp;". "),IF(ISERROR(FIND(K39,I17)),"",L39))</f>
        <v xml:space="preserve">Measure topsoil data: 
</v>
      </c>
      <c r="M18" s="135"/>
      <c r="N18" s="135"/>
      <c r="O18" s="135"/>
      <c r="P18" s="15"/>
      <c r="Q18" s="135" t="str">
        <f>CONCATENATE("Evaluate soil body data: "&amp;CHAR(10)&amp;IF(ISERROR(FIND(P20,I17)),"",Q20&amp;". "),IF(ISERROR(FIND(P21,I17)),"",Q21&amp;". "),IF(ISERROR(FIND(P22,I17)),"",Q22&amp;". "),IF(ISERROR(FIND(P23,I17)),"",Q23&amp;". "),IF(ISERROR(FIND(P24,I17)),"",Q24&amp;". "),IF(ISERROR(FIND(P25,I17)),"",Q25&amp;". "),IF(ISERROR(FIND(P26,I17)),"",Q26&amp;". "),IF(ISERROR(FIND(P27,I17)),"",Q27&amp;". "),IF(ISERROR(FIND(P28,I17)),"",Q28&amp;". "),IF(ISERROR(FIND(P29,I17)),"",Q29&amp;". "),IF(ISERROR(FIND(P30,I17)),"",Q30&amp;". "),IF(ISERROR(FIND(P31,I17)),"",Q31&amp;". "),IF(ISERROR(FIND(P32,I17)),"",Q32&amp;". "),IF(ISERROR(FIND(P33,I17)),"",Q33&amp;". "),IF(ISERROR(FIND(P34,I17)),"",Q34&amp;". "),IF(ISERROR(FIND(P35,I17)),"",Q35&amp;". "),IF(ISERROR(FIND(P36,I17)),"",Q36&amp;". "),IF(ISERROR(FIND(P37,I17)),"",Q37&amp;". "),IF(ISERROR(FIND(P38,I17)),"",Q38&amp;". "),IF(ISERROR(FIND(P39,I17)),"",Q39))</f>
        <v xml:space="preserve">Evaluate soil body data: 
</v>
      </c>
      <c r="R18" s="135"/>
      <c r="S18" s="16"/>
      <c r="T18" s="2"/>
      <c r="U18" s="2"/>
    </row>
    <row r="19" spans="1:21" s="2" customFormat="1" ht="26.25" customHeight="1" x14ac:dyDescent="0.25">
      <c r="B19" s="19"/>
      <c r="C19" s="74" t="s">
        <v>395</v>
      </c>
      <c r="D19" s="20"/>
      <c r="E19" s="20"/>
      <c r="F19" s="20"/>
      <c r="H19" s="74" t="s">
        <v>396</v>
      </c>
      <c r="I19" s="21" t="s">
        <v>110</v>
      </c>
      <c r="J19" s="22"/>
      <c r="K19" s="22"/>
      <c r="L19" s="78" t="s">
        <v>397</v>
      </c>
      <c r="M19" s="88"/>
      <c r="N19" s="88"/>
      <c r="O19" s="79" t="s">
        <v>97</v>
      </c>
      <c r="P19" s="23"/>
      <c r="Q19" s="78" t="s">
        <v>398</v>
      </c>
      <c r="R19" s="79" t="s">
        <v>97</v>
      </c>
      <c r="T19" s="16"/>
    </row>
    <row r="20" spans="1:21" s="2" customFormat="1" ht="16.5" customHeight="1" x14ac:dyDescent="0.25">
      <c r="B20" s="24" t="str">
        <f>VLOOKUP(C20,LUT!$K$2:$L$41,2,FALSE)</f>
        <v>M01</v>
      </c>
      <c r="C20" s="61" t="s">
        <v>173</v>
      </c>
      <c r="D20" s="18"/>
      <c r="E20" s="18"/>
      <c r="F20" s="18"/>
      <c r="G20" s="24" t="str">
        <f>VLOOKUP(H20,LUT!$M$2:$N$31,2,FALSE)</f>
        <v>P01</v>
      </c>
      <c r="H20" s="61" t="s">
        <v>96</v>
      </c>
      <c r="I20" s="25" t="str">
        <f>VLOOKUP(H20,LUT!$M$2:$O$31,3,FALSE)</f>
        <v>T05,</v>
      </c>
      <c r="J20" s="26"/>
      <c r="K20" s="26" t="str">
        <f>VLOOKUP(L20,LUT!$P$2:$Q$31,2,FALSE)</f>
        <v>T01</v>
      </c>
      <c r="L20" s="63" t="s">
        <v>144</v>
      </c>
      <c r="M20" s="64"/>
      <c r="N20" s="64"/>
      <c r="O20" s="89" t="str">
        <f>IF(ISBLANK(L20),"",VLOOKUP(L20,LUT!$P$2:$R$31,3,FALSE))</f>
        <v>%</v>
      </c>
      <c r="P20" s="65" t="str">
        <f>VLOOKUP(Q20,LUT!$S$2:$T$31,2,FALSE)</f>
        <v>B01</v>
      </c>
      <c r="Q20" s="63" t="s">
        <v>156</v>
      </c>
      <c r="R20" s="66" t="str">
        <f>IF(ISBLANK(Q20),"",VLOOKUP(Q20,LUT!$S$2:$U$31,3,FALSE))</f>
        <v>cm</v>
      </c>
      <c r="T20" s="16"/>
    </row>
    <row r="21" spans="1:21" s="2" customFormat="1" ht="16.5" customHeight="1" x14ac:dyDescent="0.25">
      <c r="B21" s="24" t="str">
        <f>VLOOKUP(C21,LUT!$K$2:$L$41,2,FALSE)</f>
        <v>M02</v>
      </c>
      <c r="C21" s="61" t="s">
        <v>175</v>
      </c>
      <c r="D21" s="18"/>
      <c r="E21" s="18"/>
      <c r="F21" s="18"/>
      <c r="G21" s="24" t="str">
        <f>VLOOKUP(H21,LUT!$M$2:$N$31,2,FALSE)</f>
        <v>P02</v>
      </c>
      <c r="H21" s="61" t="s">
        <v>125</v>
      </c>
      <c r="I21" s="25" t="str">
        <f>VLOOKUP(H21,LUT!$M$2:$O$31,3,FALSE)</f>
        <v>T01,T02,T03,T04</v>
      </c>
      <c r="J21" s="26"/>
      <c r="K21" s="26" t="str">
        <f>VLOOKUP(L21,LUT!$P$2:$Q$31,2,FALSE)</f>
        <v>T02</v>
      </c>
      <c r="L21" s="63" t="s">
        <v>145</v>
      </c>
      <c r="M21" s="64"/>
      <c r="N21" s="64"/>
      <c r="O21" s="89" t="str">
        <f>IF(ISBLANK(L21),"",VLOOKUP(L21,LUT!$P$2:$R$31,3,FALSE))</f>
        <v>%</v>
      </c>
      <c r="P21" s="65" t="str">
        <f>VLOOKUP(Q21,LUT!$S$2:$T$31,2,FALSE)</f>
        <v>B02</v>
      </c>
      <c r="Q21" s="63" t="s">
        <v>155</v>
      </c>
      <c r="R21" s="66" t="str">
        <f>IF(ISBLANK(Q21),"",VLOOKUP(Q21,LUT!$S$2:$U$31,3,FALSE))</f>
        <v>cm</v>
      </c>
      <c r="T21" s="16"/>
    </row>
    <row r="22" spans="1:21" s="2" customFormat="1" ht="16.5" customHeight="1" x14ac:dyDescent="0.25">
      <c r="B22" s="24" t="str">
        <f>VLOOKUP(C22,LUT!$K$2:$L$41,2,FALSE)</f>
        <v>M03</v>
      </c>
      <c r="C22" s="61" t="s">
        <v>326</v>
      </c>
      <c r="D22" s="18"/>
      <c r="E22" s="18"/>
      <c r="F22" s="18"/>
      <c r="G22" s="24" t="str">
        <f>VLOOKUP(H22,LUT!$M$2:$N$31,2,FALSE)</f>
        <v>P03</v>
      </c>
      <c r="H22" s="61" t="s">
        <v>128</v>
      </c>
      <c r="I22" s="25" t="str">
        <f>VLOOKUP(H22,LUT!$M$2:$O$31,3,FALSE)</f>
        <v>T15</v>
      </c>
      <c r="J22" s="26"/>
      <c r="K22" s="26" t="str">
        <f>VLOOKUP(L22,LUT!$P$2:$Q$31,2,FALSE)</f>
        <v>T03</v>
      </c>
      <c r="L22" s="63" t="s">
        <v>146</v>
      </c>
      <c r="M22" s="64"/>
      <c r="N22" s="64"/>
      <c r="O22" s="89" t="str">
        <f>IF(ISBLANK(L22),"",VLOOKUP(L22,LUT!$P$2:$R$31,3,FALSE))</f>
        <v>%</v>
      </c>
      <c r="P22" s="65" t="str">
        <f>VLOOKUP(Q22,LUT!$S$2:$T$31,2,FALSE)</f>
        <v>B03</v>
      </c>
      <c r="Q22" s="63" t="s">
        <v>134</v>
      </c>
      <c r="R22" s="66" t="str">
        <f>IF(ISBLANK(Q22),"",VLOOKUP(Q22,LUT!$S$2:$U$31,3,FALSE))</f>
        <v>class</v>
      </c>
      <c r="T22" s="16"/>
    </row>
    <row r="23" spans="1:21" s="2" customFormat="1" ht="16.5" customHeight="1" x14ac:dyDescent="0.25">
      <c r="B23" s="24" t="str">
        <f>VLOOKUP(C23,LUT!$K$2:$L$41,2,FALSE)</f>
        <v>M05</v>
      </c>
      <c r="C23" s="61" t="s">
        <v>179</v>
      </c>
      <c r="D23" s="18"/>
      <c r="E23" s="18"/>
      <c r="F23" s="18"/>
      <c r="G23" s="24" t="str">
        <f>VLOOKUP(H23,LUT!$M$2:$N$31,2,FALSE)</f>
        <v>P04</v>
      </c>
      <c r="H23" s="61" t="s">
        <v>133</v>
      </c>
      <c r="I23" s="25" t="str">
        <f>VLOOKUP(H23,LUT!$M$2:$O$31,3,FALSE)</f>
        <v>T04,T16,T09</v>
      </c>
      <c r="J23" s="26"/>
      <c r="K23" s="26" t="str">
        <f>VLOOKUP(L23,LUT!$P$2:$Q$31,2,FALSE)</f>
        <v>T04</v>
      </c>
      <c r="L23" s="68" t="s">
        <v>139</v>
      </c>
      <c r="M23" s="67"/>
      <c r="N23" s="67"/>
      <c r="O23" s="89" t="str">
        <f>IF(ISBLANK(L23),"",VLOOKUP(L23,LUT!$P$2:$R$31,3,FALSE))</f>
        <v>class</v>
      </c>
      <c r="P23" s="65" t="str">
        <f>VLOOKUP(Q23,LUT!$S$2:$T$31,2,FALSE)</f>
        <v>B04</v>
      </c>
      <c r="Q23" s="63" t="s">
        <v>135</v>
      </c>
      <c r="R23" s="66" t="str">
        <f>IF(ISBLANK(Q23),"",VLOOKUP(Q23,LUT!$S$2:$U$31,3,FALSE))</f>
        <v>kg/dm³</v>
      </c>
      <c r="T23" s="16"/>
    </row>
    <row r="24" spans="1:21" s="2" customFormat="1" ht="16.5" customHeight="1" x14ac:dyDescent="0.25">
      <c r="B24" s="24" t="str">
        <f>VLOOKUP(C24,LUT!$K$2:$L$41,2,FALSE)</f>
        <v>M06</v>
      </c>
      <c r="C24" s="61" t="s">
        <v>177</v>
      </c>
      <c r="D24" s="18"/>
      <c r="E24" s="18"/>
      <c r="F24" s="18"/>
      <c r="G24" s="24" t="str">
        <f>VLOOKUP(H24,LUT!$M$2:$N$31,2,FALSE)</f>
        <v>P05</v>
      </c>
      <c r="H24" s="61" t="s">
        <v>131</v>
      </c>
      <c r="I24" s="25" t="str">
        <f>VLOOKUP(H24,LUT!$M$2:$O$31,3,FALSE)</f>
        <v>T09,T08,T10,</v>
      </c>
      <c r="J24" s="26"/>
      <c r="K24" s="26" t="str">
        <f>VLOOKUP(L24,LUT!$P$2:$Q$31,2,FALSE)</f>
        <v>T05</v>
      </c>
      <c r="L24" s="68" t="s">
        <v>391</v>
      </c>
      <c r="M24" s="67"/>
      <c r="N24" s="67"/>
      <c r="O24" s="89" t="str">
        <f>IF(ISBLANK(L24),"",VLOOKUP(L24,LUT!$P$2:$R$31,3,FALSE))</f>
        <v>value</v>
      </c>
      <c r="P24" s="65" t="str">
        <f>VLOOKUP(Q24,LUT!$S$2:$T$31,2,FALSE)</f>
        <v>B05</v>
      </c>
      <c r="Q24" s="63" t="s">
        <v>163</v>
      </c>
      <c r="R24" s="66" t="str">
        <f>IF(ISBLANK(Q24),"",VLOOKUP(Q24,LUT!$S$2:$U$31,3,FALSE))</f>
        <v>True/False</v>
      </c>
      <c r="T24" s="16"/>
    </row>
    <row r="25" spans="1:21" s="2" customFormat="1" ht="16.5" customHeight="1" x14ac:dyDescent="0.25">
      <c r="B25" s="24" t="str">
        <f>VLOOKUP(C25,LUT!$K$2:$L$41,2,FALSE)</f>
        <v>M12</v>
      </c>
      <c r="C25" s="61" t="s">
        <v>334</v>
      </c>
      <c r="D25" s="18"/>
      <c r="E25" s="18"/>
      <c r="F25" s="18"/>
      <c r="G25" s="24" t="str">
        <f>VLOOKUP(H25,LUT!$M$2:$N$31,2,FALSE)</f>
        <v>P06</v>
      </c>
      <c r="H25" s="61" t="s">
        <v>167</v>
      </c>
      <c r="I25" s="25" t="str">
        <f>VLOOKUP(H25,LUT!$M$2:$O$31,3,FALSE)</f>
        <v>T24,T25,T26</v>
      </c>
      <c r="J25" s="26"/>
      <c r="K25" s="26" t="str">
        <f>VLOOKUP(L25,LUT!$P$2:$Q$31,2,FALSE)</f>
        <v>T06</v>
      </c>
      <c r="L25" s="68" t="s">
        <v>136</v>
      </c>
      <c r="M25" s="67"/>
      <c r="N25" s="67"/>
      <c r="O25" s="89" t="str">
        <f>IF(ISBLANK(L25),"",VLOOKUP(L25,LUT!$P$2:$R$31,3,FALSE))</f>
        <v>mg/100g</v>
      </c>
      <c r="P25" s="65" t="str">
        <f>VLOOKUP(Q25,LUT!$S$2:$T$31,2,FALSE)</f>
        <v>B06</v>
      </c>
      <c r="Q25" s="63" t="s">
        <v>161</v>
      </c>
      <c r="R25" s="66" t="str">
        <f>IF(ISBLANK(Q25),"",VLOOKUP(Q25,LUT!$S$2:$U$31,3,FALSE))</f>
        <v>cm/h</v>
      </c>
      <c r="T25" s="16"/>
    </row>
    <row r="26" spans="1:21" s="2" customFormat="1" ht="16.5" customHeight="1" x14ac:dyDescent="0.25">
      <c r="B26" s="24" t="str">
        <f>VLOOKUP(C26,LUT!$K$2:$L$41,2,FALSE)</f>
        <v>M04</v>
      </c>
      <c r="C26" s="61" t="s">
        <v>174</v>
      </c>
      <c r="D26" s="18"/>
      <c r="E26" s="18"/>
      <c r="F26" s="18"/>
      <c r="G26" s="24" t="str">
        <f>VLOOKUP(H26,LUT!$M$2:$N$31,2,FALSE)</f>
        <v>P07</v>
      </c>
      <c r="H26" s="61" t="s">
        <v>126</v>
      </c>
      <c r="I26" s="25" t="str">
        <f>VLOOKUP(H26,LUT!$M$2:$O$31,3,FALSE)</f>
        <v>T06,T07,T08,T09</v>
      </c>
      <c r="J26" s="26"/>
      <c r="K26" s="26" t="str">
        <f>VLOOKUP(L26,LUT!$P$2:$Q$31,2,FALSE)</f>
        <v>T07</v>
      </c>
      <c r="L26" s="68" t="s">
        <v>140</v>
      </c>
      <c r="M26" s="67"/>
      <c r="N26" s="67"/>
      <c r="O26" s="89" t="str">
        <f>IF(ISBLANK(L26),"",VLOOKUP(L26,LUT!$P$2:$R$31,3,FALSE))</f>
        <v>mg/100g</v>
      </c>
      <c r="P26" s="65" t="str">
        <f>VLOOKUP(Q26,LUT!$S$2:$T$31,2,FALSE)</f>
        <v>B07</v>
      </c>
      <c r="Q26" s="63" t="s">
        <v>166</v>
      </c>
      <c r="R26" s="66" t="str">
        <f>IF(ISBLANK(Q26),"",VLOOKUP(Q26,LUT!$S$2:$U$31,3,FALSE))</f>
        <v>g/100g</v>
      </c>
      <c r="T26" s="16"/>
    </row>
    <row r="27" spans="1:21" s="2" customFormat="1" ht="16.5" customHeight="1" x14ac:dyDescent="0.25">
      <c r="B27" s="24" t="str">
        <f>VLOOKUP(C27,LUT!$K$2:$L$41,2,FALSE)</f>
        <v>M09</v>
      </c>
      <c r="C27" s="61" t="s">
        <v>320</v>
      </c>
      <c r="D27" s="18"/>
      <c r="E27" s="18"/>
      <c r="F27" s="18"/>
      <c r="G27" s="24" t="str">
        <f>VLOOKUP(H27,LUT!$M$2:$N$31,2,FALSE)</f>
        <v>P08</v>
      </c>
      <c r="H27" s="61" t="s">
        <v>129</v>
      </c>
      <c r="I27" s="25" t="str">
        <f>VLOOKUP(H27,LUT!$M$2:$O$31,3,FALSE)</f>
        <v>T09,T04,B01,T15,T12,T13,T17,T19,B07</v>
      </c>
      <c r="J27" s="26"/>
      <c r="K27" s="26" t="str">
        <f>VLOOKUP(L27,LUT!$P$2:$Q$31,2,FALSE)</f>
        <v>T08</v>
      </c>
      <c r="L27" s="68" t="s">
        <v>160</v>
      </c>
      <c r="M27" s="67"/>
      <c r="N27" s="67"/>
      <c r="O27" s="89" t="str">
        <f>IF(ISBLANK(L27),"",VLOOKUP(L27,LUT!$P$2:$R$31,3,FALSE))</f>
        <v>g/kg</v>
      </c>
      <c r="P27" s="65" t="str">
        <f>VLOOKUP(Q27,LUT!$S$2:$T$31,2,FALSE)</f>
        <v>B08</v>
      </c>
      <c r="Q27" s="63" t="s">
        <v>285</v>
      </c>
      <c r="R27" s="66" t="str">
        <f>IF(ISBLANK(Q27),"",VLOOKUP(Q27,LUT!$S$2:$U$31,3,FALSE))</f>
        <v>g/100g</v>
      </c>
      <c r="T27" s="16"/>
    </row>
    <row r="28" spans="1:21" s="2" customFormat="1" ht="16.5" customHeight="1" x14ac:dyDescent="0.25">
      <c r="B28" s="24" t="str">
        <f>VLOOKUP(C28,LUT!$K$2:$L$41,2,FALSE)</f>
        <v>M07</v>
      </c>
      <c r="C28" s="61" t="s">
        <v>327</v>
      </c>
      <c r="D28" s="18"/>
      <c r="E28" s="18"/>
      <c r="F28" s="18"/>
      <c r="G28" s="24" t="str">
        <f>VLOOKUP(H28,LUT!$M$2:$N$31,2,FALSE)</f>
        <v>P09</v>
      </c>
      <c r="H28" s="61" t="s">
        <v>165</v>
      </c>
      <c r="I28" s="25" t="str">
        <f>VLOOKUP(H28,LUT!$M$2:$O$31,3,FALSE)</f>
        <v>T04,T13,T12,</v>
      </c>
      <c r="J28" s="26"/>
      <c r="K28" s="26" t="str">
        <f>VLOOKUP(L28,LUT!$P$2:$Q$31,2,FALSE)</f>
        <v>T09</v>
      </c>
      <c r="L28" s="68" t="s">
        <v>187</v>
      </c>
      <c r="M28" s="67"/>
      <c r="N28" s="67"/>
      <c r="O28" s="89" t="str">
        <f>IF(ISBLANK(L28),"",VLOOKUP(L28,LUT!$P$2:$R$31,3,FALSE))</f>
        <v>%</v>
      </c>
      <c r="P28" s="65" t="str">
        <f>VLOOKUP(Q28,LUT!$S$2:$T$31,2,FALSE)</f>
        <v>B09</v>
      </c>
      <c r="Q28" s="96" t="s">
        <v>305</v>
      </c>
      <c r="R28" s="66" t="str">
        <f>IF(ISBLANK(Q28),"",VLOOKUP(Q28,LUT!$S$2:$U$31,3,FALSE))</f>
        <v>%</v>
      </c>
      <c r="T28" s="16"/>
    </row>
    <row r="29" spans="1:21" s="2" customFormat="1" ht="16.5" customHeight="1" x14ac:dyDescent="0.25">
      <c r="B29" s="24" t="str">
        <f>VLOOKUP(C29,LUT!$K$2:$L$41,2,FALSE)</f>
        <v>M08</v>
      </c>
      <c r="C29" s="61" t="s">
        <v>328</v>
      </c>
      <c r="D29" s="18"/>
      <c r="E29" s="18"/>
      <c r="F29" s="18"/>
      <c r="G29" s="24" t="str">
        <f>VLOOKUP(H29,LUT!$M$2:$N$31,2,FALSE)</f>
        <v>P10</v>
      </c>
      <c r="H29" s="61" t="s">
        <v>170</v>
      </c>
      <c r="I29" s="25" t="str">
        <f>VLOOKUP(H29,LUT!$M$2:$O$31,3,FALSE)</f>
        <v>B01,B02,</v>
      </c>
      <c r="J29" s="26"/>
      <c r="K29" s="26" t="str">
        <f>VLOOKUP(L29,LUT!$P$2:$Q$31,2,FALSE)</f>
        <v>T10</v>
      </c>
      <c r="L29" s="68" t="s">
        <v>152</v>
      </c>
      <c r="M29" s="67"/>
      <c r="N29" s="67"/>
      <c r="O29" s="89" t="str">
        <f>IF(ISBLANK(L29),"",VLOOKUP(L29,LUT!$P$2:$R$31,3,FALSE))</f>
        <v>g/kg</v>
      </c>
      <c r="P29" s="65" t="str">
        <f>VLOOKUP(Q29,LUT!$S$2:$T$31,2,FALSE)</f>
        <v>B10</v>
      </c>
      <c r="Q29" s="96" t="s">
        <v>453</v>
      </c>
      <c r="R29" s="66" t="str">
        <f>IF(ISBLANK(Q29),"",VLOOKUP(Q29,LUT!$S$2:$U$31,3,FALSE))</f>
        <v>%</v>
      </c>
      <c r="T29" s="16"/>
    </row>
    <row r="30" spans="1:21" s="2" customFormat="1" ht="16.5" customHeight="1" x14ac:dyDescent="0.25">
      <c r="B30" s="24" t="str">
        <f>VLOOKUP(C30,LUT!$K$2:$L$41,2,FALSE)</f>
        <v>M16</v>
      </c>
      <c r="C30" s="61" t="s">
        <v>335</v>
      </c>
      <c r="D30" s="18"/>
      <c r="E30" s="18"/>
      <c r="F30" s="18"/>
      <c r="G30" s="24" t="str">
        <f>VLOOKUP(H30,LUT!$M$2:$N$31,2,FALSE)</f>
        <v>P11</v>
      </c>
      <c r="H30" s="61" t="s">
        <v>130</v>
      </c>
      <c r="I30" s="25" t="str">
        <f>VLOOKUP(H30,LUT!$M$2:$O$31,3,FALSE)</f>
        <v>B06,T04,T02,T15,B02,B01,T18,</v>
      </c>
      <c r="J30" s="26"/>
      <c r="K30" s="26" t="str">
        <f>VLOOKUP(L30,LUT!$P$2:$Q$31,2,FALSE)</f>
        <v>T11</v>
      </c>
      <c r="L30" s="68" t="s">
        <v>143</v>
      </c>
      <c r="M30" s="67"/>
      <c r="N30" s="67"/>
      <c r="O30" s="89" t="str">
        <f>IF(ISBLANK(L30),"",VLOOKUP(L30,LUT!$P$2:$R$31,3,FALSE))</f>
        <v>g/kg</v>
      </c>
      <c r="P30" s="65" t="e">
        <f>VLOOKUP(Q30,LUT!$S$2:$T$31,2,FALSE)</f>
        <v>#N/A</v>
      </c>
      <c r="Q30" s="63"/>
      <c r="R30" s="66" t="str">
        <f>IF(ISBLANK(Q30),"",VLOOKUP(Q30,LUT!$S$2:$U$31,3,FALSE))</f>
        <v/>
      </c>
      <c r="T30" s="16"/>
    </row>
    <row r="31" spans="1:21" s="2" customFormat="1" ht="16.5" customHeight="1" x14ac:dyDescent="0.25">
      <c r="B31" s="24" t="str">
        <f>VLOOKUP(C31,LUT!$K$2:$L$41,2,FALSE)</f>
        <v>M13</v>
      </c>
      <c r="C31" s="61" t="s">
        <v>458</v>
      </c>
      <c r="D31" s="18"/>
      <c r="E31" s="18"/>
      <c r="F31" s="18"/>
      <c r="G31" s="24" t="str">
        <f>VLOOKUP(H31,LUT!$M$2:$N$31,2,FALSE)</f>
        <v>P12</v>
      </c>
      <c r="H31" s="61" t="s">
        <v>168</v>
      </c>
      <c r="I31" s="25" t="str">
        <f>VLOOKUP(H31,LUT!$M$2:$O$31,3,FALSE)</f>
        <v>T04,B01,T18,T09,B08,</v>
      </c>
      <c r="J31" s="26"/>
      <c r="K31" s="26" t="str">
        <f>VLOOKUP(L31,LUT!$P$2:$Q$31,2,FALSE)</f>
        <v>T12</v>
      </c>
      <c r="L31" s="68" t="s">
        <v>1</v>
      </c>
      <c r="M31" s="67"/>
      <c r="N31" s="67"/>
      <c r="O31" s="89" t="str">
        <f>IF(ISBLANK(L31),"",VLOOKUP(L31,LUT!$P$2:$R$31,3,FALSE))</f>
        <v>cmol(c)/kg</v>
      </c>
      <c r="P31" s="65" t="e">
        <f>VLOOKUP(Q31,LUT!$S$2:$T$31,2,FALSE)</f>
        <v>#N/A</v>
      </c>
      <c r="Q31" s="63"/>
      <c r="R31" s="66" t="str">
        <f>IF(ISBLANK(Q31),"",VLOOKUP(Q31,LUT!$S$2:$U$31,3,FALSE))</f>
        <v/>
      </c>
      <c r="T31" s="16"/>
    </row>
    <row r="32" spans="1:21" s="2" customFormat="1" ht="16.5" customHeight="1" x14ac:dyDescent="0.25">
      <c r="B32" s="24" t="str">
        <f>VLOOKUP(C32,LUT!$K$2:$L$41,2,FALSE)</f>
        <v>M11</v>
      </c>
      <c r="C32" s="61" t="s">
        <v>333</v>
      </c>
      <c r="D32" s="18"/>
      <c r="E32" s="18"/>
      <c r="F32" s="18"/>
      <c r="G32" s="24" t="str">
        <f>VLOOKUP(H32,LUT!$M$2:$N$31,2,FALSE)</f>
        <v>P13</v>
      </c>
      <c r="H32" s="61" t="s">
        <v>166</v>
      </c>
      <c r="I32" s="25" t="str">
        <f>VLOOKUP(H32,LUT!$M$2:$O$31,3,FALSE)</f>
        <v>T17,B01,T04,T01,</v>
      </c>
      <c r="J32" s="26"/>
      <c r="K32" s="26" t="str">
        <f>VLOOKUP(L32,LUT!$P$2:$Q$31,2,FALSE)</f>
        <v>T13</v>
      </c>
      <c r="L32" s="68" t="s">
        <v>159</v>
      </c>
      <c r="M32" s="67"/>
      <c r="N32" s="67"/>
      <c r="O32" s="89" t="str">
        <f>IF(ISBLANK(L32),"",VLOOKUP(L32,LUT!$P$2:$R$31,3,FALSE))</f>
        <v>cmol(c)/kg</v>
      </c>
      <c r="P32" s="65" t="e">
        <f>VLOOKUP(Q32,LUT!$S$2:$T$31,2,FALSE)</f>
        <v>#N/A</v>
      </c>
      <c r="Q32" s="63"/>
      <c r="R32" s="66" t="str">
        <f>IF(ISBLANK(Q32),"",VLOOKUP(Q32,LUT!$S$2:$U$31,3,FALSE))</f>
        <v/>
      </c>
      <c r="T32" s="16"/>
    </row>
    <row r="33" spans="2:20" s="2" customFormat="1" ht="16.5" customHeight="1" x14ac:dyDescent="0.25">
      <c r="B33" s="24" t="str">
        <f>VLOOKUP(C33,LUT!$K$2:$L$41,2,FALSE)</f>
        <v>M26</v>
      </c>
      <c r="C33" s="61" t="s">
        <v>332</v>
      </c>
      <c r="D33" s="18"/>
      <c r="E33" s="18"/>
      <c r="F33" s="18"/>
      <c r="G33" s="24" t="str">
        <f>VLOOKUP(H33,LUT!$M$2:$N$31,2,FALSE)</f>
        <v>P14</v>
      </c>
      <c r="H33" s="61" t="s">
        <v>169</v>
      </c>
      <c r="I33" s="25" t="str">
        <f>VLOOKUP(H33,LUT!$M$2:$O$31,3,FALSE)</f>
        <v>B05,T18,T04,</v>
      </c>
      <c r="J33" s="26"/>
      <c r="K33" s="26" t="str">
        <f>VLOOKUP(L33,LUT!$P$2:$Q$31,2,FALSE)</f>
        <v>T14</v>
      </c>
      <c r="L33" s="68" t="s">
        <v>157</v>
      </c>
      <c r="M33" s="67"/>
      <c r="N33" s="67"/>
      <c r="O33" s="89" t="str">
        <f>IF(ISBLANK(L33),"",VLOOKUP(L33,LUT!$P$2:$R$31,3,FALSE))</f>
        <v>dS/m</v>
      </c>
      <c r="P33" s="65" t="e">
        <f>VLOOKUP(Q33,LUT!$S$2:$T$31,2,FALSE)</f>
        <v>#N/A</v>
      </c>
      <c r="Q33" s="63"/>
      <c r="R33" s="66" t="str">
        <f>IF(ISBLANK(Q33),"",VLOOKUP(Q33,LUT!$S$2:$U$31,3,FALSE))</f>
        <v/>
      </c>
      <c r="T33" s="16"/>
    </row>
    <row r="34" spans="2:20" s="2" customFormat="1" ht="16.5" customHeight="1" x14ac:dyDescent="0.25">
      <c r="B34" s="24" t="str">
        <f>VLOOKUP(C34,LUT!$K$2:$L$41,2,FALSE)</f>
        <v>M10</v>
      </c>
      <c r="C34" s="61" t="s">
        <v>176</v>
      </c>
      <c r="D34" s="18"/>
      <c r="E34" s="18"/>
      <c r="F34" s="18"/>
      <c r="G34" s="24" t="str">
        <f>VLOOKUP(H34,LUT!$M$2:$N$31,2,FALSE)</f>
        <v>P15</v>
      </c>
      <c r="H34" s="61" t="s">
        <v>382</v>
      </c>
      <c r="I34" s="25" t="str">
        <f>VLOOKUP(H34,LUT!$M$2:$O$31,3,FALSE)</f>
        <v>T15,T02,T05,T11,</v>
      </c>
      <c r="J34" s="26"/>
      <c r="K34" s="26" t="str">
        <f>VLOOKUP(L34,LUT!$P$2:$Q$31,2,FALSE)</f>
        <v>T15</v>
      </c>
      <c r="L34" s="68" t="s">
        <v>394</v>
      </c>
      <c r="M34" s="67"/>
      <c r="N34" s="67"/>
      <c r="O34" s="89" t="str">
        <f>IF(ISBLANK(L34),"",VLOOKUP(L34,LUT!$P$2:$R$31,3,FALSE))</f>
        <v>class</v>
      </c>
      <c r="P34" s="65" t="e">
        <f>VLOOKUP(Q34,LUT!$S$2:$T$31,2,FALSE)</f>
        <v>#N/A</v>
      </c>
      <c r="Q34" s="63"/>
      <c r="R34" s="66" t="str">
        <f>IF(ISBLANK(Q34),"",VLOOKUP(Q34,LUT!$S$2:$U$31,3,FALSE))</f>
        <v/>
      </c>
      <c r="T34" s="16"/>
    </row>
    <row r="35" spans="2:20" s="2" customFormat="1" ht="16.5" customHeight="1" x14ac:dyDescent="0.25">
      <c r="B35" s="24" t="str">
        <f>VLOOKUP(C35,LUT!$K$2:$L$41,2,FALSE)</f>
        <v>M38</v>
      </c>
      <c r="C35" s="61" t="s">
        <v>181</v>
      </c>
      <c r="D35" s="18"/>
      <c r="E35" s="18"/>
      <c r="F35" s="18"/>
      <c r="G35" s="24" t="str">
        <f>VLOOKUP(H35,LUT!$M$2:$N$31,2,FALSE)</f>
        <v>P16</v>
      </c>
      <c r="H35" s="61" t="s">
        <v>127</v>
      </c>
      <c r="I35" s="25" t="str">
        <f>VLOOKUP(H35,LUT!$M$2:$O$31,3,FALSE)</f>
        <v>T04,B01,T18,B08,B04</v>
      </c>
      <c r="J35" s="26"/>
      <c r="K35" s="26" t="str">
        <f>VLOOKUP(L35,LUT!$P$2:$Q$31,2,FALSE)</f>
        <v>T16</v>
      </c>
      <c r="L35" s="68" t="s">
        <v>158</v>
      </c>
      <c r="M35" s="67"/>
      <c r="N35" s="67"/>
      <c r="O35" s="89" t="str">
        <f>IF(ISBLANK(L35),"",VLOOKUP(L35,LUT!$P$2:$R$31,3,FALSE))</f>
        <v>kg/dm³</v>
      </c>
      <c r="P35" s="65" t="e">
        <f>VLOOKUP(Q35,LUT!$S$2:$T$31,2,FALSE)</f>
        <v>#N/A</v>
      </c>
      <c r="Q35" s="63"/>
      <c r="R35" s="66" t="str">
        <f>IF(ISBLANK(Q35),"",VLOOKUP(Q35,LUT!$S$2:$U$31,3,FALSE))</f>
        <v/>
      </c>
      <c r="T35" s="16"/>
    </row>
    <row r="36" spans="2:20" s="2" customFormat="1" ht="16.5" customHeight="1" x14ac:dyDescent="0.25">
      <c r="B36" s="24" t="str">
        <f>VLOOKUP(C36,LUT!$K$2:$L$41,2,FALSE)</f>
        <v>M29</v>
      </c>
      <c r="C36" s="61" t="s">
        <v>331</v>
      </c>
      <c r="D36" s="18"/>
      <c r="E36" s="18"/>
      <c r="F36" s="18"/>
      <c r="G36" s="24" t="str">
        <f>VLOOKUP(H36,LUT!$M$2:$N$31,2,FALSE)</f>
        <v>P17</v>
      </c>
      <c r="H36" s="61" t="s">
        <v>99</v>
      </c>
      <c r="I36" s="25" t="str">
        <f>VLOOKUP(H36,LUT!$M$2:$O$31,3,FALSE)</f>
        <v>T19,T20,</v>
      </c>
      <c r="J36" s="26"/>
      <c r="K36" s="26" t="str">
        <f>VLOOKUP(L36,LUT!$P$2:$Q$31,2,FALSE)</f>
        <v>T17</v>
      </c>
      <c r="L36" s="68" t="s">
        <v>153</v>
      </c>
      <c r="M36" s="67"/>
      <c r="N36" s="67"/>
      <c r="O36" s="89" t="str">
        <f>IF(ISBLANK(L36),"",VLOOKUP(L36,LUT!$P$2:$R$31,3,FALSE))</f>
        <v>g/100g</v>
      </c>
      <c r="P36" s="65" t="e">
        <f>VLOOKUP(Q36,LUT!$S$2:$T$31,2,FALSE)</f>
        <v>#N/A</v>
      </c>
      <c r="Q36" s="63"/>
      <c r="R36" s="66" t="str">
        <f>IF(ISBLANK(Q36),"",VLOOKUP(Q36,LUT!$S$2:$U$31,3,FALSE))</f>
        <v/>
      </c>
      <c r="T36" s="16"/>
    </row>
    <row r="37" spans="2:20" s="2" customFormat="1" ht="16.5" customHeight="1" x14ac:dyDescent="0.25">
      <c r="B37" s="24" t="str">
        <f>VLOOKUP(C37,LUT!$K$2:$L$41,2,FALSE)</f>
        <v>M36</v>
      </c>
      <c r="C37" s="61" t="s">
        <v>183</v>
      </c>
      <c r="D37" s="18"/>
      <c r="E37" s="18"/>
      <c r="F37" s="18"/>
      <c r="G37" s="24" t="str">
        <f>VLOOKUP(H37,LUT!$M$2:$N$31,2,FALSE)</f>
        <v>P18</v>
      </c>
      <c r="H37" s="61" t="s">
        <v>132</v>
      </c>
      <c r="I37" s="25" t="str">
        <f>VLOOKUP(H37,LUT!$M$2:$O$31,3,FALSE)</f>
        <v>T20,</v>
      </c>
      <c r="J37" s="26"/>
      <c r="K37" s="26" t="str">
        <f>VLOOKUP(L37,LUT!$P$2:$Q$31,2,FALSE)</f>
        <v>T18</v>
      </c>
      <c r="L37" s="68" t="s">
        <v>150</v>
      </c>
      <c r="M37" s="67"/>
      <c r="N37" s="67"/>
      <c r="O37" s="89" t="str">
        <f>IF(ISBLANK(L37),"",VLOOKUP(L37,LUT!$P$2:$R$31,3,FALSE))</f>
        <v>g/100g</v>
      </c>
      <c r="P37" s="65" t="e">
        <f>VLOOKUP(Q37,LUT!$S$2:$T$31,2,FALSE)</f>
        <v>#N/A</v>
      </c>
      <c r="Q37" s="63"/>
      <c r="R37" s="66" t="str">
        <f>IF(ISBLANK(Q37),"",VLOOKUP(Q37,LUT!$S$2:$U$31,3,FALSE))</f>
        <v/>
      </c>
      <c r="T37" s="16"/>
    </row>
    <row r="38" spans="2:20" s="2" customFormat="1" ht="16.5" customHeight="1" x14ac:dyDescent="0.25">
      <c r="B38" s="24" t="str">
        <f>VLOOKUP(C38,LUT!$K$2:$L$41,2,FALSE)</f>
        <v>M14</v>
      </c>
      <c r="C38" s="61" t="s">
        <v>342</v>
      </c>
      <c r="D38" s="27"/>
      <c r="E38" s="27"/>
      <c r="F38" s="27"/>
      <c r="G38" s="24" t="str">
        <f>VLOOKUP(H38,LUT!$M$2:$N$31,2,FALSE)</f>
        <v>P19</v>
      </c>
      <c r="H38" s="61" t="s">
        <v>301</v>
      </c>
      <c r="I38" s="25" t="str">
        <f>VLOOKUP(H38,LUT!$M$2:$O$31,3,FALSE)</f>
        <v>T23,T21,T22,T24,</v>
      </c>
      <c r="J38" s="26"/>
      <c r="K38" s="26" t="str">
        <f>VLOOKUP(L38,LUT!$P$2:$Q$31,2,FALSE)</f>
        <v>T19</v>
      </c>
      <c r="L38" s="63" t="s">
        <v>98</v>
      </c>
      <c r="M38" s="64"/>
      <c r="N38" s="64"/>
      <c r="O38" s="89" t="str">
        <f>IF(ISBLANK(L38),"",VLOOKUP(L38,LUT!$P$2:$R$31,3,FALSE))</f>
        <v>%</v>
      </c>
      <c r="P38" s="65" t="e">
        <f>VLOOKUP(Q38,LUT!$S$2:$T$31,2,FALSE)</f>
        <v>#N/A</v>
      </c>
      <c r="Q38" s="63"/>
      <c r="R38" s="66" t="str">
        <f>IF(ISBLANK(Q38),"",VLOOKUP(Q38,LUT!$S$2:$U$31,3,FALSE))</f>
        <v/>
      </c>
      <c r="T38" s="16"/>
    </row>
    <row r="39" spans="2:20" s="2" customFormat="1" ht="16.5" customHeight="1" x14ac:dyDescent="0.25">
      <c r="B39" s="24" t="str">
        <f>VLOOKUP(C39,LUT!$K$2:$L$41,2,FALSE)</f>
        <v>M39</v>
      </c>
      <c r="C39" s="62" t="s">
        <v>182</v>
      </c>
      <c r="D39" s="27"/>
      <c r="E39" s="27"/>
      <c r="F39" s="27"/>
      <c r="G39" s="24" t="str">
        <f>VLOOKUP(H39,LUT!$M$2:$N$31,2,FALSE)</f>
        <v>P20</v>
      </c>
      <c r="H39" s="61" t="s">
        <v>281</v>
      </c>
      <c r="I39" s="25" t="str">
        <f>VLOOKUP(H39,LUT!$M$2:$O$31,3,FALSE)</f>
        <v>T21,T22,T23,T24,</v>
      </c>
      <c r="J39" s="26"/>
      <c r="K39" s="26" t="str">
        <f>VLOOKUP(L39,LUT!$P$2:$Q$31,2,FALSE)</f>
        <v>T20</v>
      </c>
      <c r="L39" s="63" t="s">
        <v>154</v>
      </c>
      <c r="M39" s="64"/>
      <c r="N39" s="64"/>
      <c r="O39" s="89" t="str">
        <f>IF(ISBLANK(L39),"",VLOOKUP(L39,LUT!$P$2:$R$31,3,FALSE))</f>
        <v>%</v>
      </c>
      <c r="P39" s="65" t="e">
        <f>VLOOKUP(Q39,LUT!$S$2:$T$31,2,FALSE)</f>
        <v>#N/A</v>
      </c>
      <c r="Q39" s="63"/>
      <c r="R39" s="66" t="str">
        <f>IF(ISBLANK(Q39),"",VLOOKUP(Q39,LUT!$S$2:$U$31,3,FALSE))</f>
        <v/>
      </c>
      <c r="S39" s="16"/>
    </row>
    <row r="40" spans="2:20" s="2" customFormat="1" ht="16.5" customHeight="1" x14ac:dyDescent="0.25">
      <c r="G40" s="24" t="str">
        <f>VLOOKUP(H40,LUT!$M$2:$N$31,2,FALSE)</f>
        <v>P21</v>
      </c>
      <c r="H40" s="120" t="s">
        <v>286</v>
      </c>
      <c r="I40" s="25" t="str">
        <f>VLOOKUP(H40,LUT!$M$2:$O$31,3,FALSE)</f>
        <v>T22,T25,T21,</v>
      </c>
      <c r="K40" s="26" t="str">
        <f>VLOOKUP(L40,LUT!$P$2:$Q$31,2,FALSE)</f>
        <v>T21</v>
      </c>
      <c r="L40" s="116" t="s">
        <v>488</v>
      </c>
      <c r="O40" s="89" t="str">
        <f>IF(ISBLANK(L40),"",VLOOKUP(L40,LUT!$P$2:$R$31,3,FALSE))</f>
        <v>mg/kg</v>
      </c>
      <c r="P40" s="65" t="e">
        <f>VLOOKUP(Q40,LUT!$S$2:$T$31,2,FALSE)</f>
        <v>#N/A</v>
      </c>
      <c r="Q40" s="63"/>
      <c r="R40" s="66" t="str">
        <f>IF(ISBLANK(Q40),"",VLOOKUP(Q40,LUT!$S$2:$U$31,3,FALSE))</f>
        <v/>
      </c>
    </row>
    <row r="41" spans="2:20" ht="16.5" customHeight="1" x14ac:dyDescent="0.25">
      <c r="G41" s="24" t="str">
        <f>VLOOKUP(H41,LUT!$M$2:$N$31,2,FALSE)</f>
        <v>P22</v>
      </c>
      <c r="H41" s="120" t="s">
        <v>302</v>
      </c>
      <c r="I41" s="25" t="str">
        <f>VLOOKUP(H41,LUT!$M$2:$O$31,3,FALSE)</f>
        <v>T21,T22,T23,T24,</v>
      </c>
      <c r="K41" s="26" t="str">
        <f>VLOOKUP(L41,LUT!$P$2:$Q$31,2,FALSE)</f>
        <v>T22</v>
      </c>
      <c r="L41" s="116" t="s">
        <v>287</v>
      </c>
      <c r="M41" s="2"/>
      <c r="N41" s="2"/>
      <c r="O41" s="89" t="str">
        <f>IF(ISBLANK(L41),"",VLOOKUP(L41,LUT!$P$2:$R$31,3,FALSE))</f>
        <v>&lt;vary&gt;</v>
      </c>
      <c r="P41" s="65" t="e">
        <f>VLOOKUP(Q41,LUT!$S$2:$T$31,2,FALSE)</f>
        <v>#N/A</v>
      </c>
      <c r="Q41" s="63"/>
      <c r="R41" s="66" t="str">
        <f>IF(ISBLANK(Q41),"",VLOOKUP(Q41,LUT!$S$2:$U$31,3,FALSE))</f>
        <v/>
      </c>
    </row>
    <row r="42" spans="2:20" ht="16.5" customHeight="1" x14ac:dyDescent="0.25">
      <c r="G42" s="24" t="str">
        <f>VLOOKUP(H42,LUT!$M$2:$N$31,2,FALSE)</f>
        <v>P23</v>
      </c>
      <c r="H42" s="120" t="s">
        <v>310</v>
      </c>
      <c r="I42" s="25" t="str">
        <f>VLOOKUP(H42,LUT!$M$2:$O$31,3,FALSE)</f>
        <v>T21,T22,T24,T26,</v>
      </c>
      <c r="K42" s="26" t="str">
        <f>VLOOKUP(L42,LUT!$P$2:$Q$31,2,FALSE)</f>
        <v>T23</v>
      </c>
      <c r="L42" s="116" t="s">
        <v>303</v>
      </c>
      <c r="M42" s="2"/>
      <c r="N42" s="2"/>
      <c r="O42" s="89" t="str">
        <f>IF(ISBLANK(L42),"",VLOOKUP(L42,LUT!$P$2:$R$31,3,FALSE))</f>
        <v>&lt;vary&gt;</v>
      </c>
      <c r="P42" s="65" t="e">
        <f>VLOOKUP(Q42,LUT!$S$2:$T$31,2,FALSE)</f>
        <v>#N/A</v>
      </c>
      <c r="Q42" s="63"/>
      <c r="R42" s="66" t="str">
        <f>IF(ISBLANK(Q42),"",VLOOKUP(Q42,LUT!$S$2:$U$31,3,FALSE))</f>
        <v/>
      </c>
    </row>
    <row r="43" spans="2:20" ht="16.5" customHeight="1" x14ac:dyDescent="0.25">
      <c r="G43" s="24" t="str">
        <f>VLOOKUP(H43,LUT!$M$2:$N$31,2,FALSE)</f>
        <v>P24</v>
      </c>
      <c r="H43" s="120" t="s">
        <v>311</v>
      </c>
      <c r="I43" s="25" t="str">
        <f>VLOOKUP(H43,LUT!$M$2:$O$31,3,FALSE)</f>
        <v>T21,T22,T25,</v>
      </c>
      <c r="K43" s="26" t="str">
        <f>VLOOKUP(L43,LUT!$P$2:$Q$31,2,FALSE)</f>
        <v>T24</v>
      </c>
      <c r="L43" s="116" t="s">
        <v>282</v>
      </c>
      <c r="M43" s="2"/>
      <c r="N43" s="2"/>
      <c r="O43" s="89" t="str">
        <f>IF(ISBLANK(L43),"",VLOOKUP(L43,LUT!$P$2:$R$31,3,FALSE))</f>
        <v>%</v>
      </c>
      <c r="P43" s="65" t="e">
        <f>VLOOKUP(Q43,LUT!$S$2:$T$31,2,FALSE)</f>
        <v>#N/A</v>
      </c>
      <c r="Q43" s="63"/>
      <c r="R43" s="66" t="str">
        <f>IF(ISBLANK(Q43),"",VLOOKUP(Q43,LUT!$S$2:$U$31,3,FALSE))</f>
        <v/>
      </c>
    </row>
    <row r="44" spans="2:20" ht="16.5" customHeight="1" x14ac:dyDescent="0.25">
      <c r="G44" s="24" t="str">
        <f>VLOOKUP(H44,LUT!$M$2:$N$31,2,FALSE)</f>
        <v>P25</v>
      </c>
      <c r="H44" s="120" t="s">
        <v>313</v>
      </c>
      <c r="I44" s="25" t="str">
        <f>VLOOKUP(H44,LUT!$M$2:$O$31,3,FALSE)</f>
        <v>T23,T21,T22,T24,</v>
      </c>
      <c r="K44" s="26" t="str">
        <f>VLOOKUP(L44,LUT!$P$2:$Q$31,2,FALSE)</f>
        <v>T25</v>
      </c>
      <c r="L44" s="116" t="s">
        <v>307</v>
      </c>
      <c r="M44" s="2"/>
      <c r="N44" s="2"/>
      <c r="O44" s="89" t="str">
        <f>IF(ISBLANK(L44),"",VLOOKUP(L44,LUT!$P$2:$R$31,3,FALSE))</f>
        <v>&lt;vary&gt;</v>
      </c>
      <c r="P44" s="65" t="e">
        <f>VLOOKUP(Q44,LUT!$S$2:$T$31,2,FALSE)</f>
        <v>#N/A</v>
      </c>
      <c r="Q44" s="63"/>
      <c r="R44" s="66" t="str">
        <f>IF(ISBLANK(Q44),"",VLOOKUP(Q44,LUT!$S$2:$U$31,3,FALSE))</f>
        <v/>
      </c>
    </row>
    <row r="45" spans="2:20" ht="16.5" customHeight="1" x14ac:dyDescent="0.25">
      <c r="G45" s="24" t="str">
        <f>VLOOKUP(H45,LUT!$M$2:$N$31,2,FALSE)</f>
        <v>P26</v>
      </c>
      <c r="H45" s="120" t="s">
        <v>312</v>
      </c>
      <c r="I45" s="25" t="str">
        <f>VLOOKUP(H45,LUT!$M$2:$O$31,3,FALSE)</f>
        <v>T22,T25,T21,</v>
      </c>
      <c r="K45" s="26" t="str">
        <f>VLOOKUP(L45,LUT!$P$2:$Q$31,2,FALSE)</f>
        <v>T26</v>
      </c>
      <c r="L45" s="116" t="s">
        <v>306</v>
      </c>
      <c r="M45" s="2"/>
      <c r="N45" s="2"/>
      <c r="O45" s="89" t="str">
        <f>IF(ISBLANK(L45),"",VLOOKUP(L45,LUT!$P$2:$R$31,3,FALSE))</f>
        <v>&lt;vary&gt;</v>
      </c>
      <c r="P45" s="65" t="e">
        <f>VLOOKUP(Q45,LUT!$S$2:$T$31,2,FALSE)</f>
        <v>#N/A</v>
      </c>
      <c r="Q45" s="63"/>
      <c r="R45" s="66" t="str">
        <f>IF(ISBLANK(Q45),"",VLOOKUP(Q45,LUT!$S$2:$U$31,3,FALSE))</f>
        <v/>
      </c>
    </row>
    <row r="46" spans="2:20" ht="16.5" customHeight="1" x14ac:dyDescent="0.25">
      <c r="G46" s="24" t="str">
        <f>VLOOKUP(H46,LUT!$M$2:$N$31,2,FALSE)</f>
        <v>P27</v>
      </c>
      <c r="H46" s="120" t="s">
        <v>308</v>
      </c>
      <c r="I46" s="25" t="str">
        <f>VLOOKUP(H46,LUT!$M$2:$O$31,3,FALSE)</f>
        <v>T21,T22,T23,T24,T25,T26,</v>
      </c>
      <c r="K46" s="26" t="str">
        <f>VLOOKUP(L46,LUT!$P$2:$Q$31,2,FALSE)</f>
        <v>T27</v>
      </c>
      <c r="L46" s="116" t="s">
        <v>290</v>
      </c>
      <c r="M46" s="2"/>
      <c r="N46" s="2"/>
      <c r="O46" s="89" t="str">
        <f>IF(ISBLANK(L46),"",VLOOKUP(L46,LUT!$P$2:$R$31,3,FALSE))</f>
        <v>&lt;vary&gt;</v>
      </c>
      <c r="P46" s="65" t="e">
        <f>VLOOKUP(Q46,LUT!$S$2:$T$31,2,FALSE)</f>
        <v>#N/A</v>
      </c>
      <c r="Q46" s="63"/>
      <c r="R46" s="66" t="str">
        <f>IF(ISBLANK(Q46),"",VLOOKUP(Q46,LUT!$S$2:$U$31,3,FALSE))</f>
        <v/>
      </c>
    </row>
    <row r="47" spans="2:20" ht="16.5" customHeight="1" x14ac:dyDescent="0.25">
      <c r="G47" s="24" t="str">
        <f>VLOOKUP(H47,LUT!$M$2:$N$31,2,FALSE)</f>
        <v>P28</v>
      </c>
      <c r="H47" s="120" t="s">
        <v>291</v>
      </c>
      <c r="I47" s="25" t="str">
        <f>VLOOKUP(H47,LUT!$M$2:$O$31,3,FALSE)</f>
        <v>T27,T28,T29,</v>
      </c>
      <c r="K47" s="26" t="str">
        <f>VLOOKUP(L47,LUT!$P$2:$Q$31,2,FALSE)</f>
        <v>T28</v>
      </c>
      <c r="L47" s="116" t="s">
        <v>292</v>
      </c>
      <c r="M47" s="2"/>
      <c r="N47" s="2"/>
      <c r="O47" s="89" t="str">
        <f>IF(ISBLANK(L47),"",VLOOKUP(L47,LUT!$P$2:$R$31,3,FALSE))</f>
        <v>&lt;vary&gt;</v>
      </c>
      <c r="P47" s="65" t="e">
        <f>VLOOKUP(Q47,LUT!$S$2:$T$31,2,FALSE)</f>
        <v>#N/A</v>
      </c>
      <c r="Q47" s="63"/>
      <c r="R47" s="66" t="str">
        <f>IF(ISBLANK(Q47),"",VLOOKUP(Q47,LUT!$S$2:$U$31,3,FALSE))</f>
        <v/>
      </c>
    </row>
    <row r="48" spans="2:20" ht="16.5" customHeight="1" x14ac:dyDescent="0.25">
      <c r="G48" s="24" t="str">
        <f>VLOOKUP(H48,LUT!$M$2:$N$31,2,FALSE)</f>
        <v>P29</v>
      </c>
      <c r="H48" s="120" t="s">
        <v>383</v>
      </c>
      <c r="I48" s="25" t="str">
        <f>VLOOKUP(H48,LUT!$M$2:$O$31,3,FALSE)</f>
        <v>T14,T17,T04,</v>
      </c>
      <c r="K48" s="26" t="str">
        <f>VLOOKUP(L48,LUT!$P$2:$Q$31,2,FALSE)</f>
        <v>T29</v>
      </c>
      <c r="L48" s="116" t="s">
        <v>293</v>
      </c>
      <c r="M48" s="2"/>
      <c r="N48" s="2"/>
      <c r="O48" s="89" t="str">
        <f>IF(ISBLANK(L48),"",VLOOKUP(L48,LUT!$P$2:$R$31,3,FALSE))</f>
        <v>&lt;vary&gt;</v>
      </c>
      <c r="P48" s="65" t="e">
        <f>VLOOKUP(Q48,LUT!$S$2:$T$31,2,FALSE)</f>
        <v>#N/A</v>
      </c>
      <c r="Q48" s="63"/>
      <c r="R48" s="66" t="str">
        <f>IF(ISBLANK(Q48),"",VLOOKUP(Q48,LUT!$S$2:$U$31,3,FALSE))</f>
        <v/>
      </c>
    </row>
    <row r="49" spans="7:18" ht="16.5" customHeight="1" x14ac:dyDescent="0.25">
      <c r="G49" s="24" t="e">
        <f>VLOOKUP(H49,LUT!$M$2:$N$31,2,FALSE)</f>
        <v>#N/A</v>
      </c>
      <c r="H49" s="121"/>
      <c r="I49" s="25" t="e">
        <f>VLOOKUP(H49,LUT!$M$2:$O$31,3,FALSE)</f>
        <v>#N/A</v>
      </c>
      <c r="K49" s="26" t="e">
        <f>VLOOKUP(L49,LUT!$P$2:$Q$31,2,FALSE)</f>
        <v>#N/A</v>
      </c>
      <c r="L49" s="117"/>
      <c r="M49" s="118"/>
      <c r="N49" s="118"/>
      <c r="O49" s="119" t="str">
        <f>IF(ISBLANK(L49),"",VLOOKUP(L49,LUT!$P$2:$R$31,3,FALSE))</f>
        <v/>
      </c>
      <c r="P49" s="65" t="e">
        <f>VLOOKUP(Q49,LUT!$S$2:$T$31,2,FALSE)</f>
        <v>#N/A</v>
      </c>
      <c r="Q49" s="69"/>
      <c r="R49" s="72" t="str">
        <f>IF(ISBLANK(Q49),"",VLOOKUP(Q49,LUT!$S$2:$U$31,3,FALSE))</f>
        <v/>
      </c>
    </row>
  </sheetData>
  <sheetProtection password="CF0F" sheet="1" objects="1" scenarios="1" selectLockedCells="1"/>
  <mergeCells count="4">
    <mergeCell ref="D15:E15"/>
    <mergeCell ref="L17:R17"/>
    <mergeCell ref="L18:O18"/>
    <mergeCell ref="Q18:R18"/>
  </mergeCells>
  <conditionalFormatting sqref="C3:C12">
    <cfRule type="expression" dxfId="74" priority="10">
      <formula>IF(AND(C3&lt;&gt;"",C3=$C$15),1,0)</formula>
    </cfRule>
  </conditionalFormatting>
  <conditionalFormatting sqref="C14">
    <cfRule type="expression" dxfId="73" priority="9">
      <formula>ISBLANK(C15)</formula>
    </cfRule>
  </conditionalFormatting>
  <conditionalFormatting sqref="L3:L12">
    <cfRule type="expression" dxfId="72" priority="11">
      <formula>IF(AND(L3&lt;&gt;"",L3=$L$15),1,0)</formula>
    </cfRule>
  </conditionalFormatting>
  <conditionalFormatting sqref="L14">
    <cfRule type="expression" dxfId="71" priority="12">
      <formula>ISBLANK(L15)</formula>
    </cfRule>
  </conditionalFormatting>
  <conditionalFormatting sqref="G21:H39">
    <cfRule type="expression" dxfId="70" priority="4">
      <formula>IF(ISERROR(FIND(G21,$E$15)),0,1)</formula>
    </cfRule>
  </conditionalFormatting>
  <conditionalFormatting sqref="G40:G49">
    <cfRule type="expression" dxfId="69" priority="3">
      <formula>IF(ISERROR(FIND(G40,$E$15)),0,1)</formula>
    </cfRule>
  </conditionalFormatting>
  <conditionalFormatting sqref="L20:L49">
    <cfRule type="expression" dxfId="68" priority="2">
      <formula>IF(ISERROR(FIND(K20,$I$17)),0,1)</formula>
    </cfRule>
  </conditionalFormatting>
  <conditionalFormatting sqref="Q20:Q49">
    <cfRule type="expression" dxfId="67" priority="1">
      <formula>IF(ISERROR(FIND(P20,$I$17)),0,1)</formula>
    </cfRule>
  </conditionalFormatting>
  <conditionalFormatting sqref="C20:C39">
    <cfRule type="expression" dxfId="66" priority="142">
      <formula>IF(ISERROR(FIND(B20,$D$17)),0,1)</formula>
    </cfRule>
  </conditionalFormatting>
  <conditionalFormatting sqref="H20:H39">
    <cfRule type="expression" dxfId="65" priority="143">
      <formula>IF(ISERROR(FIND(G20,$D$17)),0,1)</formula>
    </cfRule>
  </conditionalFormatting>
  <dataValidations count="3">
    <dataValidation type="list" showInputMessage="1" showErrorMessage="1" sqref="L15">
      <formula1>$L$3:$L$13</formula1>
    </dataValidation>
    <dataValidation type="list" showInputMessage="1" showErrorMessage="1" sqref="C15">
      <formula1>$C$3:$C$13</formula1>
    </dataValidation>
    <dataValidation type="whole" allowBlank="1" showInputMessage="1" showErrorMessage="1" sqref="Q3:Q12">
      <formula1>0</formula1>
      <formula2>10</formula2>
    </dataValidation>
  </dataValidations>
  <pageMargins left="0.59055118110236227" right="0.23622047244094491" top="0.78740157480314965" bottom="0.59055118110236227" header="0.31496062992125984" footer="0.31496062992125984"/>
  <pageSetup paperSize="9" scale="51" orientation="landscape" r:id="rId1"/>
  <headerFooter>
    <oddHeader>&amp;L&amp;G &amp;C&amp;"-,Krepko"&amp;12Linking 
soil ecosystem services and threats 
to soil manageement and data&amp;RT1.3.2 Linking Alpine soil information, soil ecosystem services and ecosystem management
Agricultural Institute of Slovenia</oddHeader>
    <oddFooter>&amp;L&amp;G&amp;C&amp;A&amp;R&amp;D</oddFooter>
  </headerFooter>
  <drawing r:id="rId2"/>
  <legacyDrawingHF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LUT!$P$2:$P$41</xm:f>
          </x14:formula1>
          <xm:sqref>L20:L39</xm:sqref>
        </x14:dataValidation>
        <x14:dataValidation type="list" allowBlank="1" showInputMessage="1" showErrorMessage="1">
          <x14:formula1>
            <xm:f>LUT!$F$2:$F$31</xm:f>
          </x14:formula1>
          <xm:sqref>L3:N12</xm:sqref>
        </x14:dataValidation>
        <x14:dataValidation type="list" showInputMessage="1" showErrorMessage="1">
          <x14:formula1>
            <xm:f>LUT!$S$2:$S$41</xm:f>
          </x14:formula1>
          <xm:sqref>Q20:Q49</xm:sqref>
        </x14:dataValidation>
        <x14:dataValidation type="list" allowBlank="1" showInputMessage="1" showErrorMessage="1">
          <x14:formula1>
            <xm:f>LUT!$P$2:$P$31</xm:f>
          </x14:formula1>
          <xm:sqref>M20:N39</xm:sqref>
        </x14:dataValidation>
        <x14:dataValidation type="list" allowBlank="1" showInputMessage="1" showErrorMessage="1">
          <x14:formula1>
            <xm:f>LUT!$B$2:$B$31</xm:f>
          </x14:formula1>
          <xm:sqref>C3:C12</xm:sqref>
        </x14:dataValidation>
        <x14:dataValidation type="list" allowBlank="1" showInputMessage="1" showErrorMessage="1">
          <x14:formula1>
            <xm:f>LUT!$K$2:$K$41</xm:f>
          </x14:formula1>
          <xm:sqref>H20:H39</xm:sqref>
        </x14:dataValidation>
        <x14:dataValidation type="list" allowBlank="1" showInputMessage="1" showErrorMessage="1">
          <x14:formula1>
            <xm:f>LUT!$K$2:$K$31</xm:f>
          </x14:formula1>
          <xm:sqref>C20:C39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windowProtection="1" showGridLines="0" showRowColHeaders="0" tabSelected="1" zoomScale="85" zoomScaleNormal="85" zoomScaleSheetLayoutView="85" workbookViewId="0">
      <selection activeCell="B5" sqref="A1:XFD1048576"/>
    </sheetView>
  </sheetViews>
  <sheetFormatPr defaultRowHeight="16.5" customHeight="1" x14ac:dyDescent="0.25"/>
  <cols>
    <col min="1" max="1" width="4.28515625" style="4" customWidth="1"/>
    <col min="2" max="2" width="6" style="4" hidden="1" customWidth="1"/>
    <col min="3" max="3" width="69.140625" style="4" customWidth="1"/>
    <col min="4" max="4" width="17.7109375" style="11" hidden="1" customWidth="1"/>
    <col min="5" max="5" width="19.42578125" style="4" hidden="1" customWidth="1"/>
    <col min="6" max="6" width="2.5703125" style="4" customWidth="1"/>
    <col min="7" max="7" width="6" style="4" hidden="1" customWidth="1"/>
    <col min="8" max="8" width="64.42578125" style="4" customWidth="1"/>
    <col min="9" max="9" width="20.5703125" style="4" hidden="1" customWidth="1"/>
    <col min="10" max="10" width="2.42578125" style="4" customWidth="1"/>
    <col min="11" max="11" width="7" style="4" hidden="1" customWidth="1"/>
    <col min="12" max="12" width="54.7109375" style="4" customWidth="1"/>
    <col min="13" max="13" width="17.140625" style="4" hidden="1" customWidth="1"/>
    <col min="14" max="14" width="20" style="4" hidden="1" customWidth="1"/>
    <col min="15" max="15" width="8.7109375" style="4" customWidth="1"/>
    <col min="16" max="16" width="10.5703125" style="4" hidden="1" customWidth="1"/>
    <col min="17" max="17" width="44.7109375" style="4" customWidth="1"/>
    <col min="18" max="18" width="9.42578125" style="4" customWidth="1"/>
    <col min="19" max="19" width="18.42578125" style="11" customWidth="1"/>
    <col min="20" max="20" width="18.5703125" style="4" customWidth="1"/>
    <col min="21" max="21" width="14.5703125" style="4" customWidth="1"/>
    <col min="22" max="22" width="5" style="4" customWidth="1"/>
    <col min="23" max="16384" width="9.140625" style="4"/>
  </cols>
  <sheetData>
    <row r="1" spans="2:24" ht="41.25" customHeight="1" x14ac:dyDescent="0.25">
      <c r="B1" s="2"/>
      <c r="C1" s="86" t="s">
        <v>456</v>
      </c>
      <c r="D1" s="3"/>
      <c r="P1" s="3"/>
      <c r="Q1" s="3"/>
      <c r="R1" s="3"/>
      <c r="S1" s="4"/>
      <c r="V1" s="3"/>
      <c r="W1" s="5"/>
    </row>
    <row r="2" spans="2:24" s="6" customFormat="1" ht="44.25" customHeight="1" x14ac:dyDescent="0.25">
      <c r="C2" s="85" t="str">
        <f>" SOIL ECOSYSTEM SERVICES relevant to "&amp;CHAR(10)&amp;C1</f>
        <v xml:space="preserve"> SOIL ECOSYSTEM SERVICES relevant to 
Forestry</v>
      </c>
      <c r="D2" s="7" t="s">
        <v>369</v>
      </c>
      <c r="E2" s="7" t="s">
        <v>371</v>
      </c>
      <c r="F2" s="7"/>
      <c r="H2" s="7" t="s">
        <v>390</v>
      </c>
      <c r="I2" s="7"/>
      <c r="J2" s="7"/>
      <c r="L2" s="85" t="str">
        <f>"SOIL THREATS relevant to "&amp;CHAR(10)&amp;C1</f>
        <v>SOIL THREATS relevant to 
Forestry</v>
      </c>
      <c r="M2" s="7" t="s">
        <v>121</v>
      </c>
      <c r="N2" s="7" t="s">
        <v>122</v>
      </c>
      <c r="Q2" s="7" t="s">
        <v>392</v>
      </c>
    </row>
    <row r="3" spans="2:24" ht="16.5" customHeight="1" x14ac:dyDescent="0.3">
      <c r="B3" s="8" t="str">
        <f>VLOOKUP(C3,LUT!$B$2:$E$31,4,FALSE)</f>
        <v>S02</v>
      </c>
      <c r="C3" s="57" t="s">
        <v>315</v>
      </c>
      <c r="D3" s="56" t="str">
        <f>VLOOKUP(C3,LUT!$B$2:$C$31,2,FALSE)</f>
        <v>M17,M20,M01,M23,M16,</v>
      </c>
      <c r="E3" s="56" t="str">
        <f>VLOOKUP(C3,LUT!$B$2:$D$31,3,FALSE)</f>
        <v>P10,P13,P08,P02,P01,</v>
      </c>
      <c r="F3" s="9"/>
      <c r="H3" s="9">
        <v>10</v>
      </c>
      <c r="I3" s="9"/>
      <c r="J3" s="9"/>
      <c r="K3" s="10" t="str">
        <f>VLOOKUP(L3,LUT!$F$2:$I$31,4,FALSE)</f>
        <v>H01</v>
      </c>
      <c r="L3" s="58" t="s">
        <v>357</v>
      </c>
      <c r="M3" s="56" t="str">
        <f>VLOOKUP(L3,LUT!$F$2:$G$31,2,FALSE)</f>
        <v>M11,M02,M16,M18,M33,M24,</v>
      </c>
      <c r="N3" s="56" t="str">
        <f>VLOOKUP(L3,LUT!$F$2:$H$31,3,FALSE)</f>
        <v>P02,P03,P05,P11,P13,P10,</v>
      </c>
      <c r="Q3" s="9">
        <v>10</v>
      </c>
      <c r="X3" s="11"/>
    </row>
    <row r="4" spans="2:24" ht="16.5" customHeight="1" x14ac:dyDescent="0.3">
      <c r="B4" s="8" t="str">
        <f>VLOOKUP(C4,LUT!$B$2:$E$31,4,FALSE)</f>
        <v>S05</v>
      </c>
      <c r="C4" s="57" t="s">
        <v>90</v>
      </c>
      <c r="D4" s="56" t="str">
        <f>VLOOKUP(C4,LUT!$B$2:$C$31,2,FALSE)</f>
        <v>M02,M04,M09,M13,M14,M18,M19,M16,M17,M33,M24,</v>
      </c>
      <c r="E4" s="56" t="str">
        <f>VLOOKUP(C4,LUT!$B$2:$D$31,3,FALSE)</f>
        <v>P11,P03,P05,P10,</v>
      </c>
      <c r="F4" s="9"/>
      <c r="H4" s="9">
        <v>9</v>
      </c>
      <c r="I4" s="9"/>
      <c r="J4" s="9"/>
      <c r="K4" s="10" t="str">
        <f>VLOOKUP(L4,LUT!$F$2:$I$31,4,FALSE)</f>
        <v>H08</v>
      </c>
      <c r="L4" s="58" t="s">
        <v>95</v>
      </c>
      <c r="M4" s="56" t="str">
        <f>VLOOKUP(L4,LUT!$F$2:$G$31,2,FALSE)</f>
        <v>M09,M02,M19,M33</v>
      </c>
      <c r="N4" s="56" t="str">
        <f>VLOOKUP(L4,LUT!$F$2:$H$31,3,FALSE)</f>
        <v>P14,P02,P05,P16,P17,</v>
      </c>
      <c r="Q4" s="9">
        <v>8</v>
      </c>
      <c r="X4" s="11"/>
    </row>
    <row r="5" spans="2:24" ht="16.5" customHeight="1" x14ac:dyDescent="0.3">
      <c r="B5" s="8" t="str">
        <f>VLOOKUP(C5,LUT!$B$2:$E$31,4,FALSE)</f>
        <v>S03</v>
      </c>
      <c r="C5" s="57" t="s">
        <v>89</v>
      </c>
      <c r="D5" s="56" t="str">
        <f>VLOOKUP(C5,LUT!$B$2:$C$31,2,FALSE)</f>
        <v>M01,M02,M09,M13,M18,M19,M16,</v>
      </c>
      <c r="E5" s="56" t="str">
        <f>VLOOKUP(C5,LUT!$B$2:$D$31,3,FALSE)</f>
        <v>P13,P10,P05,P02,P11,</v>
      </c>
      <c r="F5" s="9"/>
      <c r="H5" s="9">
        <v>3</v>
      </c>
      <c r="I5" s="9"/>
      <c r="J5" s="9"/>
      <c r="K5" s="10" t="str">
        <f>VLOOKUP(L5,LUT!$F$2:$I$31,4,FALSE)</f>
        <v>H10</v>
      </c>
      <c r="L5" s="58" t="s">
        <v>360</v>
      </c>
      <c r="M5" s="56" t="str">
        <f>VLOOKUP(L5,LUT!$F$2:$G$31,2,FALSE)</f>
        <v>M25,M26,</v>
      </c>
      <c r="N5" s="56" t="str">
        <f>VLOOKUP(L5,LUT!$F$2:$H$31,3,FALSE)</f>
        <v>P02,P03,P11,P13,P05,</v>
      </c>
      <c r="Q5" s="9">
        <v>7</v>
      </c>
      <c r="X5" s="11"/>
    </row>
    <row r="6" spans="2:24" ht="16.5" customHeight="1" x14ac:dyDescent="0.3">
      <c r="B6" s="8" t="str">
        <f>VLOOKUP(C6,LUT!$B$2:$E$31,4,FALSE)</f>
        <v>S06</v>
      </c>
      <c r="C6" s="57" t="s">
        <v>91</v>
      </c>
      <c r="D6" s="56" t="str">
        <f>VLOOKUP(C6,LUT!$B$2:$C$31,2,FALSE)</f>
        <v>M01,M02,M06,M09,M13,M19,M!7,M16,M21,</v>
      </c>
      <c r="E6" s="56" t="str">
        <f>VLOOKUP(C6,LUT!$B$2:$D$31,3,FALSE)</f>
        <v>P12,P09,P11,P13,P14,</v>
      </c>
      <c r="F6" s="9"/>
      <c r="H6" s="9">
        <v>9</v>
      </c>
      <c r="I6" s="9"/>
      <c r="J6" s="9"/>
      <c r="K6" s="10" t="str">
        <f>VLOOKUP(L6,LUT!$F$2:$I$31,4,FALSE)</f>
        <v>H11</v>
      </c>
      <c r="L6" s="58" t="s">
        <v>362</v>
      </c>
      <c r="M6" s="56" t="str">
        <f>VLOOKUP(L6,LUT!$F$2:$G$31,2,FALSE)</f>
        <v>M38,M39,M37</v>
      </c>
      <c r="N6" s="56" t="str">
        <f>VLOOKUP(L6,LUT!$F$2:$H$31,3,FALSE)</f>
        <v>P28,</v>
      </c>
      <c r="Q6" s="9">
        <v>5</v>
      </c>
      <c r="X6" s="11"/>
    </row>
    <row r="7" spans="2:24" ht="16.5" customHeight="1" x14ac:dyDescent="0.3">
      <c r="B7" s="8" t="str">
        <f>VLOOKUP(C7,LUT!$B$2:$E$31,4,FALSE)</f>
        <v>S07</v>
      </c>
      <c r="C7" s="57" t="s">
        <v>92</v>
      </c>
      <c r="D7" s="56" t="str">
        <f>VLOOKUP(C7,LUT!$B$2:$C$31,2,FALSE)</f>
        <v>M01,M02,M10,M17,M16,M18,M29,</v>
      </c>
      <c r="E7" s="56" t="str">
        <f>VLOOKUP(C7,LUT!$B$2:$D$31,3,FALSE)</f>
        <v>P05,P10,P07,P13,</v>
      </c>
      <c r="F7" s="9"/>
      <c r="H7" s="9">
        <v>9</v>
      </c>
      <c r="I7" s="9"/>
      <c r="J7" s="9"/>
      <c r="K7" s="10" t="str">
        <f>VLOOKUP(L7,LUT!$F$2:$I$31,4,FALSE)</f>
        <v>H03</v>
      </c>
      <c r="L7" s="58" t="s">
        <v>359</v>
      </c>
      <c r="M7" s="56" t="str">
        <f>VLOOKUP(L7,LUT!$F$2:$G$31,2,FALSE)</f>
        <v>M01,M02,M04,</v>
      </c>
      <c r="N7" s="56" t="str">
        <f>VLOOKUP(L7,LUT!$F$2:$H$31,3,FALSE)</f>
        <v>P05,P03,P01,P02,</v>
      </c>
      <c r="Q7" s="9">
        <v>6</v>
      </c>
      <c r="X7" s="11"/>
    </row>
    <row r="8" spans="2:24" ht="16.5" customHeight="1" x14ac:dyDescent="0.3">
      <c r="B8" s="8" t="str">
        <f>VLOOKUP(C8,LUT!$B$2:$E$31,4,FALSE)</f>
        <v>S08</v>
      </c>
      <c r="C8" s="57" t="s">
        <v>93</v>
      </c>
      <c r="D8" s="56" t="str">
        <f>VLOOKUP(C8,LUT!$B$2:$C$31,2,FALSE)</f>
        <v>M01,M04,M08,M14,M17,M18,M38,</v>
      </c>
      <c r="E8" s="56" t="str">
        <f>VLOOKUP(C8,LUT!$B$2:$D$31,3,FALSE)</f>
        <v>P13,P11,P10,</v>
      </c>
      <c r="F8" s="9"/>
      <c r="H8" s="9">
        <v>9</v>
      </c>
      <c r="I8" s="9"/>
      <c r="J8" s="9"/>
      <c r="K8" s="10" t="str">
        <f>VLOOKUP(L8,LUT!$F$2:$I$31,4,FALSE)</f>
        <v>H04</v>
      </c>
      <c r="L8" s="58" t="s">
        <v>358</v>
      </c>
      <c r="M8" s="56" t="str">
        <f>VLOOKUP(L8,LUT!$F$2:$G$31,2,FALSE)</f>
        <v>M38,M39</v>
      </c>
      <c r="N8" s="56" t="str">
        <f>VLOOKUP(L8,LUT!$F$2:$H$31,3,FALSE)</f>
        <v>P05,</v>
      </c>
      <c r="Q8" s="9">
        <v>3</v>
      </c>
      <c r="X8" s="11"/>
    </row>
    <row r="9" spans="2:24" ht="16.5" customHeight="1" x14ac:dyDescent="0.3">
      <c r="B9" s="8" t="str">
        <f>VLOOKUP(C9,LUT!$B$2:$E$31,4,FALSE)</f>
        <v>S09</v>
      </c>
      <c r="C9" s="57" t="s">
        <v>171</v>
      </c>
      <c r="D9" s="56" t="str">
        <f>VLOOKUP(C9,LUT!$B$2:$C$31,2,FALSE)</f>
        <v>M12,M13,M06,M22,M23,M30,M29,M31,M39,M37,</v>
      </c>
      <c r="E9" s="56" t="str">
        <f>VLOOKUP(C9,LUT!$B$2:$D$31,3,FALSE)</f>
        <v>P06,P28,P05,P02,</v>
      </c>
      <c r="F9" s="9"/>
      <c r="H9" s="9">
        <v>8</v>
      </c>
      <c r="I9" s="9"/>
      <c r="J9" s="9"/>
      <c r="K9" s="10" t="str">
        <f>VLOOKUP(L9,LUT!$F$2:$I$31,4,FALSE)</f>
        <v>H06</v>
      </c>
      <c r="L9" s="58" t="s">
        <v>50</v>
      </c>
      <c r="M9" s="56" t="str">
        <f>VLOOKUP(L9,LUT!$F$2:$G$31,2,FALSE)</f>
        <v>M08,M21,M28,M32,</v>
      </c>
      <c r="N9" s="56" t="str">
        <f>VLOOKUP(L9,LUT!$F$2:$H$31,3,FALSE)</f>
        <v>P20,P21,P19,P23,P24,P25,P26,P27,</v>
      </c>
      <c r="Q9" s="9">
        <v>5</v>
      </c>
      <c r="X9" s="11"/>
    </row>
    <row r="10" spans="2:24" ht="16.5" customHeight="1" x14ac:dyDescent="0.3">
      <c r="B10" s="8" t="str">
        <f>VLOOKUP(C10,LUT!$B$2:$E$31,4,FALSE)</f>
        <v>S04</v>
      </c>
      <c r="C10" s="57" t="s">
        <v>88</v>
      </c>
      <c r="D10" s="56" t="str">
        <f>VLOOKUP(C10,LUT!$B$2:$C$31,2,FALSE)</f>
        <v>M05,M06,M07,M01,M14,M17,M20,M16,</v>
      </c>
      <c r="E10" s="56" t="str">
        <f>VLOOKUP(C10,LUT!$B$2:$D$31,3,FALSE)</f>
        <v>P02,P07,P05,P03,</v>
      </c>
      <c r="F10" s="9"/>
      <c r="H10" s="9">
        <v>6</v>
      </c>
      <c r="I10" s="9"/>
      <c r="J10" s="9"/>
      <c r="K10" s="10" t="str">
        <f>VLOOKUP(L10,LUT!$F$2:$I$31,4,FALSE)</f>
        <v>H09</v>
      </c>
      <c r="L10" s="58" t="s">
        <v>280</v>
      </c>
      <c r="M10" s="56" t="str">
        <f>VLOOKUP(L10,LUT!$F$2:$G$31,2,FALSE)</f>
        <v>M29,M30</v>
      </c>
      <c r="N10" s="56" t="str">
        <f>VLOOKUP(L10,LUT!$F$2:$H$31,3,FALSE)</f>
        <v>P08,P10,P27,P16,P23,P11,</v>
      </c>
      <c r="Q10" s="9">
        <v>2</v>
      </c>
      <c r="X10" s="11"/>
    </row>
    <row r="11" spans="2:24" ht="16.5" customHeight="1" x14ac:dyDescent="0.3">
      <c r="B11" s="8" t="str">
        <f>VLOOKUP(C11,LUT!$B$2:$E$31,4,FALSE)</f>
        <v>S11</v>
      </c>
      <c r="C11" s="57" t="s">
        <v>172</v>
      </c>
      <c r="D11" s="56" t="str">
        <f>VLOOKUP(C11,LUT!$B$2:$C$31,2,FALSE)</f>
        <v>M15,M22, M21,M37,M38,M39,M26,6</v>
      </c>
      <c r="E11" s="56" t="str">
        <f>VLOOKUP(C11,LUT!$B$2:$D$31,3,FALSE)</f>
        <v>P16,P02,P11,</v>
      </c>
      <c r="F11" s="9"/>
      <c r="H11" s="9">
        <v>3</v>
      </c>
      <c r="I11" s="9"/>
      <c r="J11" s="9"/>
      <c r="K11" s="10" t="e">
        <f>VLOOKUP(L11,LUT!$F$2:$I$31,4,FALSE)</f>
        <v>#N/A</v>
      </c>
      <c r="L11" s="58"/>
      <c r="M11" s="56" t="e">
        <f>VLOOKUP(L11,LUT!$F$2:$G$31,2,FALSE)</f>
        <v>#N/A</v>
      </c>
      <c r="N11" s="56" t="e">
        <f>VLOOKUP(L11,LUT!$F$2:$H$31,3,FALSE)</f>
        <v>#N/A</v>
      </c>
      <c r="Q11" s="9">
        <v>0</v>
      </c>
      <c r="X11" s="11"/>
    </row>
    <row r="12" spans="2:24" ht="16.5" customHeight="1" x14ac:dyDescent="0.3">
      <c r="B12" s="8" t="e">
        <f>VLOOKUP(C12,LUT!$B$2:$E$31,4,FALSE)</f>
        <v>#N/A</v>
      </c>
      <c r="C12" s="57"/>
      <c r="D12" s="56" t="e">
        <f>VLOOKUP(C12,LUT!$B$2:$C$31,2,FALSE)</f>
        <v>#N/A</v>
      </c>
      <c r="E12" s="56" t="e">
        <f>VLOOKUP(C12,LUT!$B$2:$D$31,3,FALSE)</f>
        <v>#N/A</v>
      </c>
      <c r="F12" s="9"/>
      <c r="H12" s="9">
        <v>2</v>
      </c>
      <c r="I12" s="9"/>
      <c r="J12" s="9"/>
      <c r="K12" s="10" t="e">
        <f>VLOOKUP(L12,LUT!$F$2:$I$31,4,FALSE)</f>
        <v>#N/A</v>
      </c>
      <c r="L12" s="58"/>
      <c r="M12" s="56" t="e">
        <f>VLOOKUP(L12,LUT!$F$2:$G$31,2,FALSE)</f>
        <v>#N/A</v>
      </c>
      <c r="N12" s="56" t="e">
        <f>VLOOKUP(L12,LUT!$F$2:$H$31,3,FALSE)</f>
        <v>#N/A</v>
      </c>
      <c r="Q12" s="9">
        <v>0</v>
      </c>
      <c r="X12" s="11"/>
    </row>
    <row r="13" spans="2:24" ht="21" customHeight="1" x14ac:dyDescent="0.25">
      <c r="S13" s="4"/>
      <c r="X13" s="11"/>
    </row>
    <row r="14" spans="2:24" ht="33" customHeight="1" x14ac:dyDescent="0.25">
      <c r="C14" s="73" t="str">
        <f>IF(ISBLANK(C15),"Select soil ecosystem service ↓","Selected soil ecosystem service:")</f>
        <v>Select soil ecosystem service ↓</v>
      </c>
      <c r="D14" s="12"/>
      <c r="E14" s="13"/>
      <c r="F14" s="13"/>
      <c r="L14" s="73" t="str">
        <f>IF(ISBLANK(L15),"Select soil threat ↓","Selected soil threat:")</f>
        <v>Select soil threat ↓</v>
      </c>
    </row>
    <row r="15" spans="2:24" ht="36.75" customHeight="1" x14ac:dyDescent="0.25">
      <c r="C15" s="31"/>
      <c r="D15" s="133" t="str">
        <f>"M: "&amp;IF(ISERROR(VLOOKUP(C15,$C$3:$D$12,2,FALSE)),"",VLOOKUP(C15,$C$3:$D$12,2,FALSE))&amp;" - "&amp;"P: "&amp;IF(ISERROR(VLOOKUP(C15,$C$3:$E$12,3,FALSE)),"",VLOOKUP(C15,$C$3:$E$12,3,FALSE))</f>
        <v xml:space="preserve">M:  - P: </v>
      </c>
      <c r="E15" s="133"/>
      <c r="F15" s="13"/>
      <c r="L15" s="60"/>
      <c r="M15" s="114" t="str">
        <f>"M: "&amp;IF(ISERROR(VLOOKUP(L15,$L$3:$M$12,2,FALSE)),"",VLOOKUP(L15,$L$3:$M$12,2,FALSE))&amp;" - "&amp;"P: "&amp;IF(ISERROR(VLOOKUP(L15,$L$3:$N$12,3,FALSE)),"",VLOOKUP(L15,$L$3:$N$12,3,FALSE))</f>
        <v xml:space="preserve">M:  - P: </v>
      </c>
    </row>
    <row r="16" spans="2:24" ht="30.75" customHeight="1" x14ac:dyDescent="0.25">
      <c r="C16" s="14"/>
      <c r="D16" s="14"/>
      <c r="E16" s="14"/>
      <c r="F16" s="14"/>
      <c r="G16" s="14"/>
      <c r="H16" s="14"/>
      <c r="I16" s="15"/>
      <c r="J16" s="15"/>
      <c r="K16" s="15"/>
      <c r="L16" s="59"/>
      <c r="M16" s="59"/>
      <c r="N16" s="59"/>
      <c r="O16" s="59"/>
      <c r="P16" s="15"/>
      <c r="Q16" s="59"/>
      <c r="R16" s="59"/>
      <c r="S16" s="16"/>
      <c r="T16" s="2"/>
      <c r="U16" s="2"/>
    </row>
    <row r="17" spans="1:21" s="2" customFormat="1" ht="27.75" customHeight="1" x14ac:dyDescent="0.25">
      <c r="C17" s="84" t="s">
        <v>455</v>
      </c>
      <c r="D17" s="17" t="str">
        <f>"SES: "&amp;D15&amp;" | Threats: "&amp;M15</f>
        <v xml:space="preserve">SES: M:  - P:  | Threats: M:  - P: </v>
      </c>
      <c r="E17" s="76"/>
      <c r="F17" s="76"/>
      <c r="G17" s="82"/>
      <c r="H17" s="84" t="s">
        <v>124</v>
      </c>
      <c r="I17" s="114" t="str">
        <f>CONCATENATE(IF(ISERROR(FIND(G20,$D$17)),"",I20),IF(ISERROR(FIND(G21,$D$17)),"",I21),IF(ISERROR(FIND(G22,$D$17)),"",I22),IF(ISERROR(FIND(G23,$D$17)),"",I23),IF(ISERROR(FIND(G24,$D$17)),"",I24),IF(ISERROR(FIND(G25,$D$17)),"",I25),IF(ISERROR(FIND(G26,$D$17)),"",I26),IF(ISERROR(FIND(G27,$D$17)),"",I27),IF(ISERROR(FIND(G28,$D$17)),"",I28),IF(ISERROR(FIND(G29,$D$17)),"",I29),IF(ISERROR(FIND(G30,$D$17)),"",I30),IF(ISERROR(FIND(G31,$D$17)),"",I31),IF(ISERROR(FIND(G32,$D$17)),"",I32),IF(ISERROR(FIND(G33,$D$17)),"",I33),IF(ISERROR(FIND(G34,$D$17)),"",I34),IF(ISERROR(FIND(G35,$D$17)),"",I35),IF(ISERROR(FIND(G36,$D$17)),"",I36),IF(ISERROR(FIND(G37,$D$17)),"",I37),IF(ISERROR(FIND(G38,$D$17)),"",I38),IF(ISERROR(FIND(G39,$D$17)),"",I39),IF(ISERROR(FIND(G40,$D$17)),"",I40),IF(ISERROR(FIND(G41,$D$17)),"",I41),IF(ISERROR(FIND(G42,$D$17)),"",I42),IF(ISERROR(FIND(G43,$D$17)),"",I43),IF(ISERROR(FIND(G44,$D$17)),"",I44),IF(ISERROR(FIND(G45,$D$17)),"",I45),IF(ISERROR(FIND(G46,$D$17)),"",I46),IF(ISERROR(FIND(G47,$D$17)),"",I47),IF(ISERROR(FIND(G48,$D$17)),"",I48),IF(ISERROR(FIND(G49,$D$17)),"",I49))</f>
        <v/>
      </c>
      <c r="J17" s="82"/>
      <c r="K17" s="82"/>
      <c r="L17" s="134" t="s">
        <v>123</v>
      </c>
      <c r="M17" s="134"/>
      <c r="N17" s="134"/>
      <c r="O17" s="134"/>
      <c r="P17" s="134"/>
      <c r="Q17" s="134"/>
      <c r="R17" s="134"/>
      <c r="T17" s="16"/>
    </row>
    <row r="18" spans="1:21" ht="76.5" customHeight="1" x14ac:dyDescent="0.25">
      <c r="A18" s="2"/>
      <c r="B18" s="2"/>
      <c r="C18" s="87" t="str">
        <f>CONCATENATE("Apply soil management practices: "&amp;CHAR(10)&amp;IF(ISERROR(FIND(B20,D17)),"",C20&amp;". "),IF(ISERROR(FIND(B21,D17)),"",C21&amp;". "),IF(ISERROR(FIND(B22,D17)),"",C22&amp;". "),IF(ISERROR(FIND(B23,D17)),"",C23&amp;". "),IF(ISERROR(FIND(B24,D17)),"",C24&amp;". "),IF(ISERROR(FIND(B25,D17)),"",C25&amp;". "),IF(ISERROR(FIND(B26,D17)),"",C26&amp;". "),IF(ISERROR(FIND(B27,D17)),"",C27&amp;". "),IF(ISERROR(FIND(B28,D17)),"",C28&amp;". "),IF(ISERROR(FIND(B29,D17)),"",C29&amp;". "),IF(ISERROR(FIND(B30,D17)),"",C30&amp;". "),IF(ISERROR(FIND(B31,D17)),"",C31&amp;". "),IF(ISERROR(FIND(B32,D17)),"",C32&amp;". "),IF(ISERROR(FIND(B33,D17)),"",C33&amp;". "),IF(ISERROR(FIND(B34,D17)),"",C34&amp;". "),IF(ISERROR(FIND(B35,D17)),"",C35&amp;". "),IF(ISERROR(FIND(B36,D17)),"",C36&amp;". "),IF(ISERROR(FIND(B37,D17)),"",C37&amp;". "),IF(ISERROR(FIND(B38,D17)),"",C38&amp;". "),IF(ISERROR(FIND(B39,D17)),"",C39))</f>
        <v xml:space="preserve">Apply soil management practices: 
</v>
      </c>
      <c r="D18" s="77"/>
      <c r="E18" s="77"/>
      <c r="F18" s="14"/>
      <c r="G18" s="77"/>
      <c r="H18" s="87" t="str">
        <f>CONCATENATE("Monitor soil properties: "&amp;CHAR(10)&amp;IF(ISERROR(FIND(G20,D17)),"",H20&amp;". "),IF(ISERROR(FIND(G21,D17)),"",H21&amp;". "),IF(ISERROR(FIND(G22,D17)),"",H22&amp;". "),IF(ISERROR(FIND(G23,D17)),"",H23&amp;". "),IF(ISERROR(FIND(G24,D17)),"",H24&amp;". "),IF(ISERROR(FIND(G25,D17)),"",H25&amp;". "),IF(ISERROR(FIND(G26,D17)),"",H26&amp;". "),IF(ISERROR(FIND(G27,D17)),"",H27&amp;". "),IF(ISERROR(FIND(G28,D17)),"",H28&amp;". "),IF(ISERROR(FIND(G29,D17)),"",H29&amp;". "),IF(ISERROR(FIND(G30,D17)),"",H30&amp;". "),IF(ISERROR(FIND(G31,D17)),"",H31&amp;". "),IF(ISERROR(FIND(G32,D17)),"",H32&amp;". "),IF(ISERROR(FIND(G33,D17)),"",H33&amp;". "),IF(ISERROR(FIND(G34,D17)),"",H34&amp;". "),IF(ISERROR(FIND(G35,D17)),"",H35&amp;". "),IF(ISERROR(FIND(G36,D17)),"",H36&amp;". "),IF(ISERROR(FIND(G37,D17)),"",H37&amp;". "),IF(ISERROR(FIND(G38,D17)),"",H38&amp;". "),IF(ISERROR(FIND(G39,D17)),"",H39))</f>
        <v xml:space="preserve">Monitor soil properties: 
</v>
      </c>
      <c r="I18" s="2"/>
      <c r="J18" s="15"/>
      <c r="K18" s="15"/>
      <c r="L18" s="135" t="str">
        <f>CONCATENATE("Measure topsoil data: "&amp;CHAR(10)&amp;IF(ISERROR(FIND(K20,I17)),"",L20&amp;". "),IF(ISERROR(FIND(K21,I17)),"",L21&amp;". "),IF(ISERROR(FIND(K22,I17)),"",L22&amp;". "),IF(ISERROR(FIND(K23,I17)),"",L23&amp;". "),IF(ISERROR(FIND(K24,I17)),"",L24&amp;". "),IF(ISERROR(FIND(K25,I17)),"",L25&amp;". "),IF(ISERROR(FIND(K26,I17)),"",L26&amp;". "),IF(ISERROR(FIND(K27,I17)),"",L27&amp;". "),IF(ISERROR(FIND(K28,I17)),"",L28&amp;". "),IF(ISERROR(FIND(K29,I17)),"",L29&amp;". "),IF(ISERROR(FIND(K30,I17)),"",L30&amp;". "),IF(ISERROR(FIND(K31,I17)),"",L31&amp;". "),IF(ISERROR(FIND(K32,I17)),"",L32&amp;". "),IF(ISERROR(FIND(K33,I17)),"",L33&amp;". "),IF(ISERROR(FIND(K34,I17)),"",L34&amp;". "),IF(ISERROR(FIND(K35,I17)),"",L35&amp;". "),IF(ISERROR(FIND(K36,I17)),"",L36&amp;". "),IF(ISERROR(FIND(K37,I17)),"",L37&amp;". "),IF(ISERROR(FIND(K38,I17)),"",L38&amp;". "),IF(ISERROR(FIND(K39,I17)),"",L39))</f>
        <v xml:space="preserve">Measure topsoil data: 
</v>
      </c>
      <c r="M18" s="135"/>
      <c r="N18" s="135"/>
      <c r="O18" s="135"/>
      <c r="P18" s="15"/>
      <c r="Q18" s="135" t="str">
        <f>CONCATENATE("Evaluate soil body data: "&amp;CHAR(10)&amp;IF(ISERROR(FIND(P20,I17)),"",Q20&amp;". "),IF(ISERROR(FIND(P21,I17)),"",Q21&amp;". "),IF(ISERROR(FIND(P22,I17)),"",Q22&amp;". "),IF(ISERROR(FIND(P23,I17)),"",Q23&amp;". "),IF(ISERROR(FIND(P24,I17)),"",Q24&amp;". "),IF(ISERROR(FIND(P25,I17)),"",Q25&amp;". "),IF(ISERROR(FIND(P26,I17)),"",Q26&amp;". "),IF(ISERROR(FIND(P27,I17)),"",Q27&amp;". "),IF(ISERROR(FIND(P28,I17)),"",Q28&amp;". "),IF(ISERROR(FIND(P29,I17)),"",Q29&amp;". "),IF(ISERROR(FIND(P30,I17)),"",Q30&amp;". "),IF(ISERROR(FIND(P31,I17)),"",Q31&amp;". "),IF(ISERROR(FIND(P32,I17)),"",Q32&amp;". "),IF(ISERROR(FIND(P33,I17)),"",Q33&amp;". "),IF(ISERROR(FIND(P34,I17)),"",Q34&amp;". "),IF(ISERROR(FIND(P35,I17)),"",Q35&amp;". "),IF(ISERROR(FIND(P36,I17)),"",Q36&amp;". "),IF(ISERROR(FIND(P37,I17)),"",Q37&amp;". "),IF(ISERROR(FIND(P38,I17)),"",Q38&amp;". "),IF(ISERROR(FIND(P39,I17)),"",Q39))</f>
        <v xml:space="preserve">Evaluate soil body data: 
</v>
      </c>
      <c r="R18" s="135"/>
      <c r="S18" s="16"/>
      <c r="T18" s="2"/>
      <c r="U18" s="2"/>
    </row>
    <row r="19" spans="1:21" s="2" customFormat="1" ht="26.25" customHeight="1" x14ac:dyDescent="0.25">
      <c r="B19" s="19"/>
      <c r="C19" s="74" t="s">
        <v>395</v>
      </c>
      <c r="D19" s="20"/>
      <c r="E19" s="20"/>
      <c r="F19" s="20"/>
      <c r="H19" s="74" t="s">
        <v>396</v>
      </c>
      <c r="I19" s="21" t="s">
        <v>110</v>
      </c>
      <c r="J19" s="22"/>
      <c r="K19" s="22"/>
      <c r="L19" s="78" t="s">
        <v>397</v>
      </c>
      <c r="M19" s="88"/>
      <c r="N19" s="88"/>
      <c r="O19" s="79" t="s">
        <v>97</v>
      </c>
      <c r="P19" s="23"/>
      <c r="Q19" s="78" t="s">
        <v>398</v>
      </c>
      <c r="R19" s="79" t="s">
        <v>97</v>
      </c>
      <c r="T19" s="16"/>
    </row>
    <row r="20" spans="1:21" s="2" customFormat="1" ht="16.5" customHeight="1" x14ac:dyDescent="0.25">
      <c r="B20" s="24" t="str">
        <f>VLOOKUP(C20,LUT!$K$2:$L$41,2,FALSE)</f>
        <v>M18</v>
      </c>
      <c r="C20" s="61" t="s">
        <v>329</v>
      </c>
      <c r="D20" s="18"/>
      <c r="E20" s="18"/>
      <c r="F20" s="18"/>
      <c r="G20" s="24" t="str">
        <f>VLOOKUP(H20,LUT!$M$2:$N$31,2,FALSE)</f>
        <v>P01</v>
      </c>
      <c r="H20" s="61" t="s">
        <v>96</v>
      </c>
      <c r="I20" s="25" t="str">
        <f>VLOOKUP(H20,LUT!$M$2:$O$31,3,FALSE)</f>
        <v>T05,</v>
      </c>
      <c r="J20" s="26"/>
      <c r="K20" s="26" t="str">
        <f>VLOOKUP(L20,LUT!$P$2:$Q$31,2,FALSE)</f>
        <v>T01</v>
      </c>
      <c r="L20" s="63" t="s">
        <v>144</v>
      </c>
      <c r="M20" s="64"/>
      <c r="N20" s="64"/>
      <c r="O20" s="89" t="str">
        <f>IF(ISBLANK(L20),"",VLOOKUP(L20,LUT!$P$2:$R$31,3,FALSE))</f>
        <v>%</v>
      </c>
      <c r="P20" s="65" t="str">
        <f>VLOOKUP(Q20,LUT!$S$2:$T$31,2,FALSE)</f>
        <v>B01</v>
      </c>
      <c r="Q20" s="63" t="s">
        <v>156</v>
      </c>
      <c r="R20" s="66" t="str">
        <f>IF(ISBLANK(Q20),"",VLOOKUP(Q20,LUT!$S$2:$U$31,3,FALSE))</f>
        <v>cm</v>
      </c>
      <c r="T20" s="16"/>
    </row>
    <row r="21" spans="1:21" s="2" customFormat="1" ht="16.5" customHeight="1" x14ac:dyDescent="0.25">
      <c r="B21" s="24" t="str">
        <f>VLOOKUP(C21,LUT!$K$2:$L$41,2,FALSE)</f>
        <v>M17</v>
      </c>
      <c r="C21" s="61" t="s">
        <v>457</v>
      </c>
      <c r="D21" s="18"/>
      <c r="E21" s="18"/>
      <c r="F21" s="18"/>
      <c r="G21" s="24" t="str">
        <f>VLOOKUP(H21,LUT!$M$2:$N$31,2,FALSE)</f>
        <v>P02</v>
      </c>
      <c r="H21" s="61" t="s">
        <v>125</v>
      </c>
      <c r="I21" s="25" t="str">
        <f>VLOOKUP(H21,LUT!$M$2:$O$31,3,FALSE)</f>
        <v>T01,T02,T03,T04</v>
      </c>
      <c r="J21" s="26"/>
      <c r="K21" s="26" t="str">
        <f>VLOOKUP(L21,LUT!$P$2:$Q$31,2,FALSE)</f>
        <v>T02</v>
      </c>
      <c r="L21" s="63" t="s">
        <v>145</v>
      </c>
      <c r="M21" s="64"/>
      <c r="N21" s="64"/>
      <c r="O21" s="89" t="str">
        <f>IF(ISBLANK(L21),"",VLOOKUP(L21,LUT!$P$2:$R$31,3,FALSE))</f>
        <v>%</v>
      </c>
      <c r="P21" s="65" t="str">
        <f>VLOOKUP(Q21,LUT!$S$2:$T$31,2,FALSE)</f>
        <v>B02</v>
      </c>
      <c r="Q21" s="63" t="s">
        <v>155</v>
      </c>
      <c r="R21" s="66" t="str">
        <f>IF(ISBLANK(Q21),"",VLOOKUP(Q21,LUT!$S$2:$U$31,3,FALSE))</f>
        <v>cm</v>
      </c>
      <c r="T21" s="16"/>
    </row>
    <row r="22" spans="1:21" s="2" customFormat="1" ht="16.5" customHeight="1" x14ac:dyDescent="0.25">
      <c r="B22" s="24" t="str">
        <f>VLOOKUP(C22,LUT!$K$2:$L$41,2,FALSE)</f>
        <v>M16</v>
      </c>
      <c r="C22" s="61" t="s">
        <v>335</v>
      </c>
      <c r="D22" s="18"/>
      <c r="E22" s="18"/>
      <c r="F22" s="18"/>
      <c r="G22" s="24" t="str">
        <f>VLOOKUP(H22,LUT!$M$2:$N$31,2,FALSE)</f>
        <v>P03</v>
      </c>
      <c r="H22" s="61" t="s">
        <v>128</v>
      </c>
      <c r="I22" s="25" t="str">
        <f>VLOOKUP(H22,LUT!$M$2:$O$31,3,FALSE)</f>
        <v>T15</v>
      </c>
      <c r="J22" s="26"/>
      <c r="K22" s="26" t="str">
        <f>VLOOKUP(L22,LUT!$P$2:$Q$31,2,FALSE)</f>
        <v>T03</v>
      </c>
      <c r="L22" s="63" t="s">
        <v>146</v>
      </c>
      <c r="M22" s="64"/>
      <c r="N22" s="64"/>
      <c r="O22" s="89" t="str">
        <f>IF(ISBLANK(L22),"",VLOOKUP(L22,LUT!$P$2:$R$31,3,FALSE))</f>
        <v>%</v>
      </c>
      <c r="P22" s="65" t="str">
        <f>VLOOKUP(Q22,LUT!$S$2:$T$31,2,FALSE)</f>
        <v>B03</v>
      </c>
      <c r="Q22" s="63" t="s">
        <v>134</v>
      </c>
      <c r="R22" s="66" t="str">
        <f>IF(ISBLANK(Q22),"",VLOOKUP(Q22,LUT!$S$2:$U$31,3,FALSE))</f>
        <v>class</v>
      </c>
      <c r="T22" s="16"/>
    </row>
    <row r="23" spans="1:21" s="2" customFormat="1" ht="16.5" customHeight="1" x14ac:dyDescent="0.25">
      <c r="B23" s="24" t="str">
        <f>VLOOKUP(C23,LUT!$K$2:$L$41,2,FALSE)</f>
        <v>M19</v>
      </c>
      <c r="C23" s="61" t="s">
        <v>330</v>
      </c>
      <c r="D23" s="18"/>
      <c r="E23" s="18"/>
      <c r="F23" s="18"/>
      <c r="G23" s="24" t="str">
        <f>VLOOKUP(H23,LUT!$M$2:$N$31,2,FALSE)</f>
        <v>P04</v>
      </c>
      <c r="H23" s="61" t="s">
        <v>133</v>
      </c>
      <c r="I23" s="25" t="str">
        <f>VLOOKUP(H23,LUT!$M$2:$O$31,3,FALSE)</f>
        <v>T04,T16,T09</v>
      </c>
      <c r="J23" s="26"/>
      <c r="K23" s="26" t="str">
        <f>VLOOKUP(L23,LUT!$P$2:$Q$31,2,FALSE)</f>
        <v>T04</v>
      </c>
      <c r="L23" s="68" t="s">
        <v>139</v>
      </c>
      <c r="M23" s="67"/>
      <c r="N23" s="67"/>
      <c r="O23" s="89" t="str">
        <f>IF(ISBLANK(L23),"",VLOOKUP(L23,LUT!$P$2:$R$31,3,FALSE))</f>
        <v>class</v>
      </c>
      <c r="P23" s="65" t="str">
        <f>VLOOKUP(Q23,LUT!$S$2:$T$31,2,FALSE)</f>
        <v>B04</v>
      </c>
      <c r="Q23" s="63" t="s">
        <v>135</v>
      </c>
      <c r="R23" s="66" t="str">
        <f>IF(ISBLANK(Q23),"",VLOOKUP(Q23,LUT!$S$2:$U$31,3,FALSE))</f>
        <v>kg/dm³</v>
      </c>
      <c r="T23" s="16"/>
    </row>
    <row r="24" spans="1:21" s="2" customFormat="1" ht="16.5" customHeight="1" x14ac:dyDescent="0.25">
      <c r="B24" s="24" t="str">
        <f>VLOOKUP(C24,LUT!$K$2:$L$41,2,FALSE)</f>
        <v>M20</v>
      </c>
      <c r="C24" s="61" t="s">
        <v>345</v>
      </c>
      <c r="D24" s="18"/>
      <c r="E24" s="18"/>
      <c r="F24" s="18"/>
      <c r="G24" s="24" t="str">
        <f>VLOOKUP(H24,LUT!$M$2:$N$31,2,FALSE)</f>
        <v>P05</v>
      </c>
      <c r="H24" s="61" t="s">
        <v>131</v>
      </c>
      <c r="I24" s="25" t="str">
        <f>VLOOKUP(H24,LUT!$M$2:$O$31,3,FALSE)</f>
        <v>T09,T08,T10,</v>
      </c>
      <c r="J24" s="26"/>
      <c r="K24" s="26" t="str">
        <f>VLOOKUP(L24,LUT!$P$2:$Q$31,2,FALSE)</f>
        <v>T05</v>
      </c>
      <c r="L24" s="68" t="s">
        <v>391</v>
      </c>
      <c r="M24" s="67"/>
      <c r="N24" s="67"/>
      <c r="O24" s="89" t="str">
        <f>IF(ISBLANK(L24),"",VLOOKUP(L24,LUT!$P$2:$R$31,3,FALSE))</f>
        <v>value</v>
      </c>
      <c r="P24" s="65" t="str">
        <f>VLOOKUP(Q24,LUT!$S$2:$T$31,2,FALSE)</f>
        <v>B05</v>
      </c>
      <c r="Q24" s="63" t="s">
        <v>163</v>
      </c>
      <c r="R24" s="66" t="str">
        <f>IF(ISBLANK(Q24),"",VLOOKUP(Q24,LUT!$S$2:$U$31,3,FALSE))</f>
        <v>True/False</v>
      </c>
      <c r="T24" s="16"/>
    </row>
    <row r="25" spans="1:21" s="2" customFormat="1" ht="16.5" customHeight="1" x14ac:dyDescent="0.25">
      <c r="B25" s="24" t="str">
        <f>VLOOKUP(C25,LUT!$K$2:$L$41,2,FALSE)</f>
        <v>M21</v>
      </c>
      <c r="C25" s="61" t="s">
        <v>459</v>
      </c>
      <c r="D25" s="18"/>
      <c r="E25" s="18"/>
      <c r="F25" s="18"/>
      <c r="G25" s="24" t="str">
        <f>VLOOKUP(H25,LUT!$M$2:$N$31,2,FALSE)</f>
        <v>P06</v>
      </c>
      <c r="H25" s="61" t="s">
        <v>167</v>
      </c>
      <c r="I25" s="25" t="str">
        <f>VLOOKUP(H25,LUT!$M$2:$O$31,3,FALSE)</f>
        <v>T24,T25,T26</v>
      </c>
      <c r="J25" s="26"/>
      <c r="K25" s="26" t="str">
        <f>VLOOKUP(L25,LUT!$P$2:$Q$31,2,FALSE)</f>
        <v>T06</v>
      </c>
      <c r="L25" s="68" t="s">
        <v>136</v>
      </c>
      <c r="M25" s="67"/>
      <c r="N25" s="67"/>
      <c r="O25" s="89" t="str">
        <f>IF(ISBLANK(L25),"",VLOOKUP(L25,LUT!$P$2:$R$31,3,FALSE))</f>
        <v>mg/100g</v>
      </c>
      <c r="P25" s="65" t="str">
        <f>VLOOKUP(Q25,LUT!$S$2:$T$31,2,FALSE)</f>
        <v>B06</v>
      </c>
      <c r="Q25" s="63" t="s">
        <v>161</v>
      </c>
      <c r="R25" s="66" t="str">
        <f>IF(ISBLANK(Q25),"",VLOOKUP(Q25,LUT!$S$2:$U$31,3,FALSE))</f>
        <v>cm/h</v>
      </c>
      <c r="T25" s="16"/>
    </row>
    <row r="26" spans="1:21" s="2" customFormat="1" ht="16.5" customHeight="1" x14ac:dyDescent="0.25">
      <c r="B26" s="24" t="str">
        <f>VLOOKUP(C26,LUT!$K$2:$L$41,2,FALSE)</f>
        <v>M22</v>
      </c>
      <c r="C26" s="61" t="s">
        <v>343</v>
      </c>
      <c r="D26" s="18"/>
      <c r="E26" s="18"/>
      <c r="F26" s="18"/>
      <c r="G26" s="24" t="str">
        <f>VLOOKUP(H26,LUT!$M$2:$N$31,2,FALSE)</f>
        <v>P07</v>
      </c>
      <c r="H26" s="61" t="s">
        <v>126</v>
      </c>
      <c r="I26" s="25" t="str">
        <f>VLOOKUP(H26,LUT!$M$2:$O$31,3,FALSE)</f>
        <v>T06,T07,T08,T09</v>
      </c>
      <c r="J26" s="26"/>
      <c r="K26" s="26" t="str">
        <f>VLOOKUP(L26,LUT!$P$2:$Q$31,2,FALSE)</f>
        <v>T07</v>
      </c>
      <c r="L26" s="68" t="s">
        <v>140</v>
      </c>
      <c r="M26" s="67"/>
      <c r="N26" s="67"/>
      <c r="O26" s="89" t="str">
        <f>IF(ISBLANK(L26),"",VLOOKUP(L26,LUT!$P$2:$R$31,3,FALSE))</f>
        <v>mg/100g</v>
      </c>
      <c r="P26" s="65" t="str">
        <f>VLOOKUP(Q26,LUT!$S$2:$T$31,2,FALSE)</f>
        <v>B07</v>
      </c>
      <c r="Q26" s="63" t="s">
        <v>166</v>
      </c>
      <c r="R26" s="66" t="str">
        <f>IF(ISBLANK(Q26),"",VLOOKUP(Q26,LUT!$S$2:$U$31,3,FALSE))</f>
        <v>g/100g</v>
      </c>
      <c r="T26" s="16"/>
    </row>
    <row r="27" spans="1:21" s="2" customFormat="1" ht="16.5" customHeight="1" x14ac:dyDescent="0.25">
      <c r="B27" s="24" t="str">
        <f>VLOOKUP(C27,LUT!$K$2:$L$41,2,FALSE)</f>
        <v>M23</v>
      </c>
      <c r="C27" s="61" t="s">
        <v>460</v>
      </c>
      <c r="D27" s="18"/>
      <c r="E27" s="18"/>
      <c r="F27" s="18"/>
      <c r="G27" s="24" t="str">
        <f>VLOOKUP(H27,LUT!$M$2:$N$31,2,FALSE)</f>
        <v>P08</v>
      </c>
      <c r="H27" s="61" t="s">
        <v>129</v>
      </c>
      <c r="I27" s="25" t="str">
        <f>VLOOKUP(H27,LUT!$M$2:$O$31,3,FALSE)</f>
        <v>T09,T04,B01,T15,T12,T13,T17,T19,B07</v>
      </c>
      <c r="J27" s="26"/>
      <c r="K27" s="26" t="str">
        <f>VLOOKUP(L27,LUT!$P$2:$Q$31,2,FALSE)</f>
        <v>T08</v>
      </c>
      <c r="L27" s="68" t="s">
        <v>160</v>
      </c>
      <c r="M27" s="67"/>
      <c r="N27" s="67"/>
      <c r="O27" s="89" t="str">
        <f>IF(ISBLANK(L27),"",VLOOKUP(L27,LUT!$P$2:$R$31,3,FALSE))</f>
        <v>g/kg</v>
      </c>
      <c r="P27" s="65" t="str">
        <f>VLOOKUP(Q27,LUT!$S$2:$T$31,2,FALSE)</f>
        <v>B08</v>
      </c>
      <c r="Q27" s="63" t="s">
        <v>285</v>
      </c>
      <c r="R27" s="66" t="str">
        <f>IF(ISBLANK(Q27),"",VLOOKUP(Q27,LUT!$S$2:$U$31,3,FALSE))</f>
        <v>g/100g</v>
      </c>
      <c r="T27" s="16"/>
    </row>
    <row r="28" spans="1:21" s="2" customFormat="1" ht="16.5" customHeight="1" x14ac:dyDescent="0.25">
      <c r="B28" s="24" t="str">
        <f>VLOOKUP(C28,LUT!$K$2:$L$41,2,FALSE)</f>
        <v>M37</v>
      </c>
      <c r="C28" s="61" t="s">
        <v>184</v>
      </c>
      <c r="D28" s="18"/>
      <c r="E28" s="18"/>
      <c r="F28" s="18"/>
      <c r="G28" s="24" t="str">
        <f>VLOOKUP(H28,LUT!$M$2:$N$31,2,FALSE)</f>
        <v>P09</v>
      </c>
      <c r="H28" s="61" t="s">
        <v>165</v>
      </c>
      <c r="I28" s="25" t="str">
        <f>VLOOKUP(H28,LUT!$M$2:$O$31,3,FALSE)</f>
        <v>T04,T13,T12,</v>
      </c>
      <c r="J28" s="26"/>
      <c r="K28" s="26" t="str">
        <f>VLOOKUP(L28,LUT!$P$2:$Q$31,2,FALSE)</f>
        <v>T09</v>
      </c>
      <c r="L28" s="68" t="s">
        <v>187</v>
      </c>
      <c r="M28" s="67"/>
      <c r="N28" s="67"/>
      <c r="O28" s="89" t="str">
        <f>IF(ISBLANK(L28),"",VLOOKUP(L28,LUT!$P$2:$R$31,3,FALSE))</f>
        <v>%</v>
      </c>
      <c r="P28" s="65" t="str">
        <f>VLOOKUP(Q28,LUT!$S$2:$T$31,2,FALSE)</f>
        <v>B09</v>
      </c>
      <c r="Q28" s="96" t="s">
        <v>305</v>
      </c>
      <c r="R28" s="66" t="str">
        <f>IF(ISBLANK(Q28),"",VLOOKUP(Q28,LUT!$S$2:$U$31,3,FALSE))</f>
        <v>%</v>
      </c>
      <c r="T28" s="16"/>
    </row>
    <row r="29" spans="1:21" s="2" customFormat="1" ht="16.5" customHeight="1" x14ac:dyDescent="0.25">
      <c r="B29" s="24" t="str">
        <f>VLOOKUP(C29,LUT!$K$2:$L$41,2,FALSE)</f>
        <v>M39</v>
      </c>
      <c r="C29" s="61" t="s">
        <v>182</v>
      </c>
      <c r="D29" s="18"/>
      <c r="E29" s="18"/>
      <c r="F29" s="18"/>
      <c r="G29" s="24" t="str">
        <f>VLOOKUP(H29,LUT!$M$2:$N$31,2,FALSE)</f>
        <v>P10</v>
      </c>
      <c r="H29" s="61" t="s">
        <v>170</v>
      </c>
      <c r="I29" s="25" t="str">
        <f>VLOOKUP(H29,LUT!$M$2:$O$31,3,FALSE)</f>
        <v>B01,B02,</v>
      </c>
      <c r="J29" s="26"/>
      <c r="K29" s="26" t="str">
        <f>VLOOKUP(L29,LUT!$P$2:$Q$31,2,FALSE)</f>
        <v>T10</v>
      </c>
      <c r="L29" s="68" t="s">
        <v>152</v>
      </c>
      <c r="M29" s="67"/>
      <c r="N29" s="67"/>
      <c r="O29" s="89" t="str">
        <f>IF(ISBLANK(L29),"",VLOOKUP(L29,LUT!$P$2:$R$31,3,FALSE))</f>
        <v>g/kg</v>
      </c>
      <c r="P29" s="65" t="str">
        <f>VLOOKUP(Q29,LUT!$S$2:$T$31,2,FALSE)</f>
        <v>B10</v>
      </c>
      <c r="Q29" s="96" t="s">
        <v>453</v>
      </c>
      <c r="R29" s="66" t="str">
        <f>IF(ISBLANK(Q29),"",VLOOKUP(Q29,LUT!$S$2:$U$31,3,FALSE))</f>
        <v>%</v>
      </c>
      <c r="T29" s="16"/>
    </row>
    <row r="30" spans="1:21" s="2" customFormat="1" ht="16.5" customHeight="1" x14ac:dyDescent="0.25">
      <c r="B30" s="24" t="str">
        <f>VLOOKUP(C30,LUT!$K$2:$L$41,2,FALSE)</f>
        <v>M24</v>
      </c>
      <c r="C30" s="61" t="s">
        <v>519</v>
      </c>
      <c r="D30" s="18"/>
      <c r="E30" s="18"/>
      <c r="F30" s="18"/>
      <c r="G30" s="24" t="str">
        <f>VLOOKUP(H30,LUT!$M$2:$N$31,2,FALSE)</f>
        <v>P11</v>
      </c>
      <c r="H30" s="61" t="s">
        <v>130</v>
      </c>
      <c r="I30" s="25" t="str">
        <f>VLOOKUP(H30,LUT!$M$2:$O$31,3,FALSE)</f>
        <v>B06,T04,T02,T15,B02,B01,T18,</v>
      </c>
      <c r="J30" s="26"/>
      <c r="K30" s="26" t="str">
        <f>VLOOKUP(L30,LUT!$P$2:$Q$31,2,FALSE)</f>
        <v>T11</v>
      </c>
      <c r="L30" s="68" t="s">
        <v>143</v>
      </c>
      <c r="M30" s="67"/>
      <c r="N30" s="67"/>
      <c r="O30" s="89" t="str">
        <f>IF(ISBLANK(L30),"",VLOOKUP(L30,LUT!$P$2:$R$31,3,FALSE))</f>
        <v>g/kg</v>
      </c>
      <c r="P30" s="65" t="e">
        <f>VLOOKUP(Q30,LUT!$S$2:$T$31,2,FALSE)</f>
        <v>#N/A</v>
      </c>
      <c r="Q30" s="63"/>
      <c r="R30" s="66" t="str">
        <f>IF(ISBLANK(Q30),"",VLOOKUP(Q30,LUT!$S$2:$U$31,3,FALSE))</f>
        <v/>
      </c>
      <c r="T30" s="16"/>
    </row>
    <row r="31" spans="1:21" s="2" customFormat="1" ht="16.5" customHeight="1" x14ac:dyDescent="0.25">
      <c r="B31" s="24" t="str">
        <f>VLOOKUP(C31,LUT!$K$2:$L$41,2,FALSE)</f>
        <v>M33</v>
      </c>
      <c r="C31" s="61" t="s">
        <v>339</v>
      </c>
      <c r="D31" s="18"/>
      <c r="E31" s="18"/>
      <c r="F31" s="18"/>
      <c r="G31" s="24" t="str">
        <f>VLOOKUP(H31,LUT!$M$2:$N$31,2,FALSE)</f>
        <v>P12</v>
      </c>
      <c r="H31" s="61" t="s">
        <v>168</v>
      </c>
      <c r="I31" s="25" t="str">
        <f>VLOOKUP(H31,LUT!$M$2:$O$31,3,FALSE)</f>
        <v>T04,B01,T18,T09,B08,</v>
      </c>
      <c r="J31" s="26"/>
      <c r="K31" s="26" t="str">
        <f>VLOOKUP(L31,LUT!$P$2:$Q$31,2,FALSE)</f>
        <v>T12</v>
      </c>
      <c r="L31" s="68" t="s">
        <v>1</v>
      </c>
      <c r="M31" s="67"/>
      <c r="N31" s="67"/>
      <c r="O31" s="89" t="str">
        <f>IF(ISBLANK(L31),"",VLOOKUP(L31,LUT!$P$2:$R$31,3,FALSE))</f>
        <v>cmol(c)/kg</v>
      </c>
      <c r="P31" s="65" t="e">
        <f>VLOOKUP(Q31,LUT!$S$2:$T$31,2,FALSE)</f>
        <v>#N/A</v>
      </c>
      <c r="Q31" s="63"/>
      <c r="R31" s="66" t="str">
        <f>IF(ISBLANK(Q31),"",VLOOKUP(Q31,LUT!$S$2:$U$31,3,FALSE))</f>
        <v/>
      </c>
      <c r="T31" s="16"/>
    </row>
    <row r="32" spans="1:21" s="2" customFormat="1" ht="16.5" customHeight="1" x14ac:dyDescent="0.25">
      <c r="B32" s="24" t="e">
        <f>VLOOKUP(C32,LUT!$K$2:$L$41,2,FALSE)</f>
        <v>#N/A</v>
      </c>
      <c r="C32" s="61"/>
      <c r="D32" s="18"/>
      <c r="E32" s="18"/>
      <c r="F32" s="18"/>
      <c r="G32" s="24" t="str">
        <f>VLOOKUP(H32,LUT!$M$2:$N$31,2,FALSE)</f>
        <v>P13</v>
      </c>
      <c r="H32" s="61" t="s">
        <v>166</v>
      </c>
      <c r="I32" s="25" t="str">
        <f>VLOOKUP(H32,LUT!$M$2:$O$31,3,FALSE)</f>
        <v>T17,B01,T04,T01,</v>
      </c>
      <c r="J32" s="26"/>
      <c r="K32" s="26" t="str">
        <f>VLOOKUP(L32,LUT!$P$2:$Q$31,2,FALSE)</f>
        <v>T13</v>
      </c>
      <c r="L32" s="68" t="s">
        <v>159</v>
      </c>
      <c r="M32" s="67"/>
      <c r="N32" s="67"/>
      <c r="O32" s="89" t="str">
        <f>IF(ISBLANK(L32),"",VLOOKUP(L32,LUT!$P$2:$R$31,3,FALSE))</f>
        <v>cmol(c)/kg</v>
      </c>
      <c r="P32" s="65" t="e">
        <f>VLOOKUP(Q32,LUT!$S$2:$T$31,2,FALSE)</f>
        <v>#N/A</v>
      </c>
      <c r="Q32" s="63"/>
      <c r="R32" s="66" t="str">
        <f>IF(ISBLANK(Q32),"",VLOOKUP(Q32,LUT!$S$2:$U$31,3,FALSE))</f>
        <v/>
      </c>
      <c r="T32" s="16"/>
    </row>
    <row r="33" spans="2:20" s="2" customFormat="1" ht="16.5" customHeight="1" x14ac:dyDescent="0.25">
      <c r="B33" s="24" t="e">
        <f>VLOOKUP(C33,LUT!$K$2:$L$41,2,FALSE)</f>
        <v>#N/A</v>
      </c>
      <c r="C33" s="61"/>
      <c r="D33" s="18"/>
      <c r="E33" s="18"/>
      <c r="F33" s="18"/>
      <c r="G33" s="24" t="str">
        <f>VLOOKUP(H33,LUT!$M$2:$N$31,2,FALSE)</f>
        <v>P14</v>
      </c>
      <c r="H33" s="61" t="s">
        <v>169</v>
      </c>
      <c r="I33" s="25" t="str">
        <f>VLOOKUP(H33,LUT!$M$2:$O$31,3,FALSE)</f>
        <v>B05,T18,T04,</v>
      </c>
      <c r="J33" s="26"/>
      <c r="K33" s="26" t="str">
        <f>VLOOKUP(L33,LUT!$P$2:$Q$31,2,FALSE)</f>
        <v>T14</v>
      </c>
      <c r="L33" s="68" t="s">
        <v>157</v>
      </c>
      <c r="M33" s="67"/>
      <c r="N33" s="67"/>
      <c r="O33" s="89" t="str">
        <f>IF(ISBLANK(L33),"",VLOOKUP(L33,LUT!$P$2:$R$31,3,FALSE))</f>
        <v>dS/m</v>
      </c>
      <c r="P33" s="65" t="e">
        <f>VLOOKUP(Q33,LUT!$S$2:$T$31,2,FALSE)</f>
        <v>#N/A</v>
      </c>
      <c r="Q33" s="63"/>
      <c r="R33" s="66" t="str">
        <f>IF(ISBLANK(Q33),"",VLOOKUP(Q33,LUT!$S$2:$U$31,3,FALSE))</f>
        <v/>
      </c>
      <c r="T33" s="16"/>
    </row>
    <row r="34" spans="2:20" s="2" customFormat="1" ht="16.5" customHeight="1" x14ac:dyDescent="0.25">
      <c r="B34" s="24" t="e">
        <f>VLOOKUP(C34,LUT!$K$2:$L$41,2,FALSE)</f>
        <v>#N/A</v>
      </c>
      <c r="C34" s="61"/>
      <c r="D34" s="18"/>
      <c r="E34" s="18"/>
      <c r="F34" s="18"/>
      <c r="G34" s="24" t="str">
        <f>VLOOKUP(H34,LUT!$M$2:$N$31,2,FALSE)</f>
        <v>P15</v>
      </c>
      <c r="H34" s="61" t="s">
        <v>382</v>
      </c>
      <c r="I34" s="25" t="str">
        <f>VLOOKUP(H34,LUT!$M$2:$O$31,3,FALSE)</f>
        <v>T15,T02,T05,T11,</v>
      </c>
      <c r="J34" s="26"/>
      <c r="K34" s="26" t="str">
        <f>VLOOKUP(L34,LUT!$P$2:$Q$31,2,FALSE)</f>
        <v>T15</v>
      </c>
      <c r="L34" s="68" t="s">
        <v>394</v>
      </c>
      <c r="M34" s="67"/>
      <c r="N34" s="67"/>
      <c r="O34" s="89" t="str">
        <f>IF(ISBLANK(L34),"",VLOOKUP(L34,LUT!$P$2:$R$31,3,FALSE))</f>
        <v>class</v>
      </c>
      <c r="P34" s="65" t="e">
        <f>VLOOKUP(Q34,LUT!$S$2:$T$31,2,FALSE)</f>
        <v>#N/A</v>
      </c>
      <c r="Q34" s="63"/>
      <c r="R34" s="66" t="str">
        <f>IF(ISBLANK(Q34),"",VLOOKUP(Q34,LUT!$S$2:$U$31,3,FALSE))</f>
        <v/>
      </c>
      <c r="T34" s="16"/>
    </row>
    <row r="35" spans="2:20" s="2" customFormat="1" ht="16.5" customHeight="1" x14ac:dyDescent="0.25">
      <c r="B35" s="24" t="e">
        <f>VLOOKUP(C35,LUT!$K$2:$L$41,2,FALSE)</f>
        <v>#N/A</v>
      </c>
      <c r="C35" s="61"/>
      <c r="D35" s="18"/>
      <c r="E35" s="18"/>
      <c r="F35" s="18"/>
      <c r="G35" s="24" t="str">
        <f>VLOOKUP(H35,LUT!$M$2:$N$31,2,FALSE)</f>
        <v>P16</v>
      </c>
      <c r="H35" s="61" t="s">
        <v>127</v>
      </c>
      <c r="I35" s="25" t="str">
        <f>VLOOKUP(H35,LUT!$M$2:$O$31,3,FALSE)</f>
        <v>T04,B01,T18,B08,B04</v>
      </c>
      <c r="J35" s="26"/>
      <c r="K35" s="26" t="str">
        <f>VLOOKUP(L35,LUT!$P$2:$Q$31,2,FALSE)</f>
        <v>T16</v>
      </c>
      <c r="L35" s="68" t="s">
        <v>158</v>
      </c>
      <c r="M35" s="67"/>
      <c r="N35" s="67"/>
      <c r="O35" s="89" t="str">
        <f>IF(ISBLANK(L35),"",VLOOKUP(L35,LUT!$P$2:$R$31,3,FALSE))</f>
        <v>kg/dm³</v>
      </c>
      <c r="P35" s="65" t="e">
        <f>VLOOKUP(Q35,LUT!$S$2:$T$31,2,FALSE)</f>
        <v>#N/A</v>
      </c>
      <c r="Q35" s="63"/>
      <c r="R35" s="66" t="str">
        <f>IF(ISBLANK(Q35),"",VLOOKUP(Q35,LUT!$S$2:$U$31,3,FALSE))</f>
        <v/>
      </c>
      <c r="T35" s="16"/>
    </row>
    <row r="36" spans="2:20" s="2" customFormat="1" ht="16.5" customHeight="1" x14ac:dyDescent="0.25">
      <c r="B36" s="24" t="e">
        <f>VLOOKUP(C36,LUT!$K$2:$L$41,2,FALSE)</f>
        <v>#N/A</v>
      </c>
      <c r="C36" s="61"/>
      <c r="D36" s="18"/>
      <c r="E36" s="18"/>
      <c r="F36" s="18"/>
      <c r="G36" s="24" t="str">
        <f>VLOOKUP(H36,LUT!$M$2:$N$31,2,FALSE)</f>
        <v>P17</v>
      </c>
      <c r="H36" s="61" t="s">
        <v>99</v>
      </c>
      <c r="I36" s="25" t="str">
        <f>VLOOKUP(H36,LUT!$M$2:$O$31,3,FALSE)</f>
        <v>T19,T20,</v>
      </c>
      <c r="J36" s="26"/>
      <c r="K36" s="26" t="str">
        <f>VLOOKUP(L36,LUT!$P$2:$Q$31,2,FALSE)</f>
        <v>T17</v>
      </c>
      <c r="L36" s="68" t="s">
        <v>153</v>
      </c>
      <c r="M36" s="67"/>
      <c r="N36" s="67"/>
      <c r="O36" s="89" t="str">
        <f>IF(ISBLANK(L36),"",VLOOKUP(L36,LUT!$P$2:$R$31,3,FALSE))</f>
        <v>g/100g</v>
      </c>
      <c r="P36" s="65" t="e">
        <f>VLOOKUP(Q36,LUT!$S$2:$T$31,2,FALSE)</f>
        <v>#N/A</v>
      </c>
      <c r="Q36" s="63"/>
      <c r="R36" s="66" t="str">
        <f>IF(ISBLANK(Q36),"",VLOOKUP(Q36,LUT!$S$2:$U$31,3,FALSE))</f>
        <v/>
      </c>
      <c r="T36" s="16"/>
    </row>
    <row r="37" spans="2:20" s="2" customFormat="1" ht="16.5" customHeight="1" x14ac:dyDescent="0.25">
      <c r="B37" s="24" t="e">
        <f>VLOOKUP(C37,LUT!$K$2:$L$41,2,FALSE)</f>
        <v>#N/A</v>
      </c>
      <c r="C37" s="61"/>
      <c r="D37" s="18"/>
      <c r="E37" s="18"/>
      <c r="F37" s="18"/>
      <c r="G37" s="24" t="str">
        <f>VLOOKUP(H37,LUT!$M$2:$N$31,2,FALSE)</f>
        <v>P18</v>
      </c>
      <c r="H37" s="61" t="s">
        <v>132</v>
      </c>
      <c r="I37" s="25" t="str">
        <f>VLOOKUP(H37,LUT!$M$2:$O$31,3,FALSE)</f>
        <v>T20,</v>
      </c>
      <c r="J37" s="26"/>
      <c r="K37" s="26" t="str">
        <f>VLOOKUP(L37,LUT!$P$2:$Q$31,2,FALSE)</f>
        <v>T18</v>
      </c>
      <c r="L37" s="68" t="s">
        <v>150</v>
      </c>
      <c r="M37" s="67"/>
      <c r="N37" s="67"/>
      <c r="O37" s="89" t="str">
        <f>IF(ISBLANK(L37),"",VLOOKUP(L37,LUT!$P$2:$R$31,3,FALSE))</f>
        <v>g/100g</v>
      </c>
      <c r="P37" s="65" t="e">
        <f>VLOOKUP(Q37,LUT!$S$2:$T$31,2,FALSE)</f>
        <v>#N/A</v>
      </c>
      <c r="Q37" s="63"/>
      <c r="R37" s="66" t="str">
        <f>IF(ISBLANK(Q37),"",VLOOKUP(Q37,LUT!$S$2:$U$31,3,FALSE))</f>
        <v/>
      </c>
      <c r="T37" s="16"/>
    </row>
    <row r="38" spans="2:20" s="2" customFormat="1" ht="16.5" customHeight="1" x14ac:dyDescent="0.25">
      <c r="B38" s="24" t="e">
        <f>VLOOKUP(C38,LUT!$K$2:$L$41,2,FALSE)</f>
        <v>#N/A</v>
      </c>
      <c r="C38" s="61"/>
      <c r="D38" s="27"/>
      <c r="E38" s="27"/>
      <c r="F38" s="27"/>
      <c r="G38" s="24" t="str">
        <f>VLOOKUP(H38,LUT!$M$2:$N$31,2,FALSE)</f>
        <v>P19</v>
      </c>
      <c r="H38" s="61" t="s">
        <v>301</v>
      </c>
      <c r="I38" s="25" t="str">
        <f>VLOOKUP(H38,LUT!$M$2:$O$31,3,FALSE)</f>
        <v>T23,T21,T22,T24,</v>
      </c>
      <c r="J38" s="26"/>
      <c r="K38" s="26" t="str">
        <f>VLOOKUP(L38,LUT!$P$2:$Q$31,2,FALSE)</f>
        <v>T19</v>
      </c>
      <c r="L38" s="63" t="s">
        <v>98</v>
      </c>
      <c r="M38" s="64"/>
      <c r="N38" s="64"/>
      <c r="O38" s="89" t="str">
        <f>IF(ISBLANK(L38),"",VLOOKUP(L38,LUT!$P$2:$R$31,3,FALSE))</f>
        <v>%</v>
      </c>
      <c r="P38" s="65" t="e">
        <f>VLOOKUP(Q38,LUT!$S$2:$T$31,2,FALSE)</f>
        <v>#N/A</v>
      </c>
      <c r="Q38" s="63"/>
      <c r="R38" s="66" t="str">
        <f>IF(ISBLANK(Q38),"",VLOOKUP(Q38,LUT!$S$2:$U$31,3,FALSE))</f>
        <v/>
      </c>
      <c r="T38" s="16"/>
    </row>
    <row r="39" spans="2:20" s="2" customFormat="1" ht="16.5" customHeight="1" x14ac:dyDescent="0.25">
      <c r="B39" s="24" t="e">
        <f>VLOOKUP(C39,LUT!$K$2:$L$41,2,FALSE)</f>
        <v>#N/A</v>
      </c>
      <c r="C39" s="62"/>
      <c r="D39" s="27"/>
      <c r="E39" s="27"/>
      <c r="F39" s="27"/>
      <c r="G39" s="24" t="str">
        <f>VLOOKUP(H39,LUT!$M$2:$N$31,2,FALSE)</f>
        <v>P20</v>
      </c>
      <c r="H39" s="61" t="s">
        <v>281</v>
      </c>
      <c r="I39" s="25" t="str">
        <f>VLOOKUP(H39,LUT!$M$2:$O$31,3,FALSE)</f>
        <v>T21,T22,T23,T24,</v>
      </c>
      <c r="J39" s="26"/>
      <c r="K39" s="26" t="str">
        <f>VLOOKUP(L39,LUT!$P$2:$Q$31,2,FALSE)</f>
        <v>T20</v>
      </c>
      <c r="L39" s="63" t="s">
        <v>154</v>
      </c>
      <c r="M39" s="64"/>
      <c r="N39" s="64"/>
      <c r="O39" s="89" t="str">
        <f>IF(ISBLANK(L39),"",VLOOKUP(L39,LUT!$P$2:$R$31,3,FALSE))</f>
        <v>%</v>
      </c>
      <c r="P39" s="65" t="e">
        <f>VLOOKUP(Q39,LUT!$S$2:$T$31,2,FALSE)</f>
        <v>#N/A</v>
      </c>
      <c r="Q39" s="63"/>
      <c r="R39" s="66" t="str">
        <f>IF(ISBLANK(Q39),"",VLOOKUP(Q39,LUT!$S$2:$U$31,3,FALSE))</f>
        <v/>
      </c>
      <c r="S39" s="16"/>
    </row>
    <row r="40" spans="2:20" s="2" customFormat="1" ht="16.5" customHeight="1" x14ac:dyDescent="0.25">
      <c r="G40" s="24" t="str">
        <f>VLOOKUP(H40,LUT!$M$2:$N$31,2,FALSE)</f>
        <v>P21</v>
      </c>
      <c r="H40" s="120" t="s">
        <v>286</v>
      </c>
      <c r="I40" s="25" t="str">
        <f>VLOOKUP(H40,LUT!$M$2:$O$31,3,FALSE)</f>
        <v>T22,T25,T21,</v>
      </c>
      <c r="K40" s="26" t="str">
        <f>VLOOKUP(L40,LUT!$P$2:$Q$31,2,FALSE)</f>
        <v>T21</v>
      </c>
      <c r="L40" s="116" t="s">
        <v>488</v>
      </c>
      <c r="O40" s="89" t="str">
        <f>IF(ISBLANK(L40),"",VLOOKUP(L40,LUT!$P$2:$R$31,3,FALSE))</f>
        <v>mg/kg</v>
      </c>
      <c r="P40" s="65" t="e">
        <f>VLOOKUP(Q40,LUT!$S$2:$T$31,2,FALSE)</f>
        <v>#N/A</v>
      </c>
      <c r="Q40" s="63"/>
      <c r="R40" s="66" t="str">
        <f>IF(ISBLANK(Q40),"",VLOOKUP(Q40,LUT!$S$2:$U$31,3,FALSE))</f>
        <v/>
      </c>
    </row>
    <row r="41" spans="2:20" ht="16.5" customHeight="1" x14ac:dyDescent="0.25">
      <c r="G41" s="24" t="str">
        <f>VLOOKUP(H41,LUT!$M$2:$N$31,2,FALSE)</f>
        <v>P22</v>
      </c>
      <c r="H41" s="120" t="s">
        <v>302</v>
      </c>
      <c r="I41" s="25" t="str">
        <f>VLOOKUP(H41,LUT!$M$2:$O$31,3,FALSE)</f>
        <v>T21,T22,T23,T24,</v>
      </c>
      <c r="K41" s="26" t="str">
        <f>VLOOKUP(L41,LUT!$P$2:$Q$31,2,FALSE)</f>
        <v>T22</v>
      </c>
      <c r="L41" s="116" t="s">
        <v>287</v>
      </c>
      <c r="M41" s="2"/>
      <c r="N41" s="2"/>
      <c r="O41" s="89" t="str">
        <f>IF(ISBLANK(L41),"",VLOOKUP(L41,LUT!$P$2:$R$31,3,FALSE))</f>
        <v>&lt;vary&gt;</v>
      </c>
      <c r="P41" s="65" t="e">
        <f>VLOOKUP(Q41,LUT!$S$2:$T$31,2,FALSE)</f>
        <v>#N/A</v>
      </c>
      <c r="Q41" s="63"/>
      <c r="R41" s="66" t="str">
        <f>IF(ISBLANK(Q41),"",VLOOKUP(Q41,LUT!$S$2:$U$31,3,FALSE))</f>
        <v/>
      </c>
    </row>
    <row r="42" spans="2:20" ht="16.5" customHeight="1" x14ac:dyDescent="0.25">
      <c r="G42" s="24" t="str">
        <f>VLOOKUP(H42,LUT!$M$2:$N$31,2,FALSE)</f>
        <v>P23</v>
      </c>
      <c r="H42" s="120" t="s">
        <v>310</v>
      </c>
      <c r="I42" s="25" t="str">
        <f>VLOOKUP(H42,LUT!$M$2:$O$31,3,FALSE)</f>
        <v>T21,T22,T24,T26,</v>
      </c>
      <c r="K42" s="26" t="str">
        <f>VLOOKUP(L42,LUT!$P$2:$Q$31,2,FALSE)</f>
        <v>T23</v>
      </c>
      <c r="L42" s="116" t="s">
        <v>303</v>
      </c>
      <c r="M42" s="2"/>
      <c r="N42" s="2"/>
      <c r="O42" s="89" t="str">
        <f>IF(ISBLANK(L42),"",VLOOKUP(L42,LUT!$P$2:$R$31,3,FALSE))</f>
        <v>&lt;vary&gt;</v>
      </c>
      <c r="P42" s="65" t="e">
        <f>VLOOKUP(Q42,LUT!$S$2:$T$31,2,FALSE)</f>
        <v>#N/A</v>
      </c>
      <c r="Q42" s="63"/>
      <c r="R42" s="66" t="str">
        <f>IF(ISBLANK(Q42),"",VLOOKUP(Q42,LUT!$S$2:$U$31,3,FALSE))</f>
        <v/>
      </c>
    </row>
    <row r="43" spans="2:20" ht="16.5" customHeight="1" x14ac:dyDescent="0.25">
      <c r="G43" s="24" t="str">
        <f>VLOOKUP(H43,LUT!$M$2:$N$31,2,FALSE)</f>
        <v>P24</v>
      </c>
      <c r="H43" s="120" t="s">
        <v>311</v>
      </c>
      <c r="I43" s="25" t="str">
        <f>VLOOKUP(H43,LUT!$M$2:$O$31,3,FALSE)</f>
        <v>T21,T22,T25,</v>
      </c>
      <c r="K43" s="26" t="str">
        <f>VLOOKUP(L43,LUT!$P$2:$Q$31,2,FALSE)</f>
        <v>T24</v>
      </c>
      <c r="L43" s="116" t="s">
        <v>282</v>
      </c>
      <c r="M43" s="2"/>
      <c r="N43" s="2"/>
      <c r="O43" s="89" t="str">
        <f>IF(ISBLANK(L43),"",VLOOKUP(L43,LUT!$P$2:$R$31,3,FALSE))</f>
        <v>%</v>
      </c>
      <c r="P43" s="65" t="e">
        <f>VLOOKUP(Q43,LUT!$S$2:$T$31,2,FALSE)</f>
        <v>#N/A</v>
      </c>
      <c r="Q43" s="63"/>
      <c r="R43" s="66" t="str">
        <f>IF(ISBLANK(Q43),"",VLOOKUP(Q43,LUT!$S$2:$U$31,3,FALSE))</f>
        <v/>
      </c>
    </row>
    <row r="44" spans="2:20" ht="16.5" customHeight="1" x14ac:dyDescent="0.25">
      <c r="G44" s="24" t="str">
        <f>VLOOKUP(H44,LUT!$M$2:$N$31,2,FALSE)</f>
        <v>P25</v>
      </c>
      <c r="H44" s="120" t="s">
        <v>313</v>
      </c>
      <c r="I44" s="25" t="str">
        <f>VLOOKUP(H44,LUT!$M$2:$O$31,3,FALSE)</f>
        <v>T23,T21,T22,T24,</v>
      </c>
      <c r="K44" s="26" t="str">
        <f>VLOOKUP(L44,LUT!$P$2:$Q$31,2,FALSE)</f>
        <v>T25</v>
      </c>
      <c r="L44" s="116" t="s">
        <v>307</v>
      </c>
      <c r="M44" s="2"/>
      <c r="N44" s="2"/>
      <c r="O44" s="89" t="str">
        <f>IF(ISBLANK(L44),"",VLOOKUP(L44,LUT!$P$2:$R$31,3,FALSE))</f>
        <v>&lt;vary&gt;</v>
      </c>
      <c r="P44" s="65" t="e">
        <f>VLOOKUP(Q44,LUT!$S$2:$T$31,2,FALSE)</f>
        <v>#N/A</v>
      </c>
      <c r="Q44" s="63"/>
      <c r="R44" s="66" t="str">
        <f>IF(ISBLANK(Q44),"",VLOOKUP(Q44,LUT!$S$2:$U$31,3,FALSE))</f>
        <v/>
      </c>
    </row>
    <row r="45" spans="2:20" ht="16.5" customHeight="1" x14ac:dyDescent="0.25">
      <c r="G45" s="24" t="str">
        <f>VLOOKUP(H45,LUT!$M$2:$N$31,2,FALSE)</f>
        <v>P26</v>
      </c>
      <c r="H45" s="120" t="s">
        <v>312</v>
      </c>
      <c r="I45" s="25" t="str">
        <f>VLOOKUP(H45,LUT!$M$2:$O$31,3,FALSE)</f>
        <v>T22,T25,T21,</v>
      </c>
      <c r="K45" s="26" t="str">
        <f>VLOOKUP(L45,LUT!$P$2:$Q$31,2,FALSE)</f>
        <v>T26</v>
      </c>
      <c r="L45" s="116" t="s">
        <v>306</v>
      </c>
      <c r="M45" s="2"/>
      <c r="N45" s="2"/>
      <c r="O45" s="89" t="str">
        <f>IF(ISBLANK(L45),"",VLOOKUP(L45,LUT!$P$2:$R$31,3,FALSE))</f>
        <v>&lt;vary&gt;</v>
      </c>
      <c r="P45" s="65" t="e">
        <f>VLOOKUP(Q45,LUT!$S$2:$T$31,2,FALSE)</f>
        <v>#N/A</v>
      </c>
      <c r="Q45" s="63"/>
      <c r="R45" s="66" t="str">
        <f>IF(ISBLANK(Q45),"",VLOOKUP(Q45,LUT!$S$2:$U$31,3,FALSE))</f>
        <v/>
      </c>
    </row>
    <row r="46" spans="2:20" ht="16.5" customHeight="1" x14ac:dyDescent="0.25">
      <c r="G46" s="24" t="str">
        <f>VLOOKUP(H46,LUT!$M$2:$N$31,2,FALSE)</f>
        <v>P27</v>
      </c>
      <c r="H46" s="120" t="s">
        <v>308</v>
      </c>
      <c r="I46" s="25" t="str">
        <f>VLOOKUP(H46,LUT!$M$2:$O$31,3,FALSE)</f>
        <v>T21,T22,T23,T24,T25,T26,</v>
      </c>
      <c r="K46" s="26" t="str">
        <f>VLOOKUP(L46,LUT!$P$2:$Q$31,2,FALSE)</f>
        <v>T27</v>
      </c>
      <c r="L46" s="116" t="s">
        <v>290</v>
      </c>
      <c r="M46" s="2"/>
      <c r="N46" s="2"/>
      <c r="O46" s="89" t="str">
        <f>IF(ISBLANK(L46),"",VLOOKUP(L46,LUT!$P$2:$R$31,3,FALSE))</f>
        <v>&lt;vary&gt;</v>
      </c>
      <c r="P46" s="65" t="e">
        <f>VLOOKUP(Q46,LUT!$S$2:$T$31,2,FALSE)</f>
        <v>#N/A</v>
      </c>
      <c r="Q46" s="63"/>
      <c r="R46" s="66" t="str">
        <f>IF(ISBLANK(Q46),"",VLOOKUP(Q46,LUT!$S$2:$U$31,3,FALSE))</f>
        <v/>
      </c>
    </row>
    <row r="47" spans="2:20" ht="16.5" customHeight="1" x14ac:dyDescent="0.25">
      <c r="G47" s="24" t="str">
        <f>VLOOKUP(H47,LUT!$M$2:$N$31,2,FALSE)</f>
        <v>P28</v>
      </c>
      <c r="H47" s="120" t="s">
        <v>291</v>
      </c>
      <c r="I47" s="25" t="str">
        <f>VLOOKUP(H47,LUT!$M$2:$O$31,3,FALSE)</f>
        <v>T27,T28,T29,</v>
      </c>
      <c r="K47" s="26" t="str">
        <f>VLOOKUP(L47,LUT!$P$2:$Q$31,2,FALSE)</f>
        <v>T28</v>
      </c>
      <c r="L47" s="116" t="s">
        <v>292</v>
      </c>
      <c r="M47" s="2"/>
      <c r="N47" s="2"/>
      <c r="O47" s="89" t="str">
        <f>IF(ISBLANK(L47),"",VLOOKUP(L47,LUT!$P$2:$R$31,3,FALSE))</f>
        <v>&lt;vary&gt;</v>
      </c>
      <c r="P47" s="65" t="e">
        <f>VLOOKUP(Q47,LUT!$S$2:$T$31,2,FALSE)</f>
        <v>#N/A</v>
      </c>
      <c r="Q47" s="63"/>
      <c r="R47" s="66" t="str">
        <f>IF(ISBLANK(Q47),"",VLOOKUP(Q47,LUT!$S$2:$U$31,3,FALSE))</f>
        <v/>
      </c>
    </row>
    <row r="48" spans="2:20" ht="16.5" customHeight="1" x14ac:dyDescent="0.25">
      <c r="G48" s="24" t="str">
        <f>VLOOKUP(H48,LUT!$M$2:$N$31,2,FALSE)</f>
        <v>P29</v>
      </c>
      <c r="H48" s="120" t="s">
        <v>383</v>
      </c>
      <c r="I48" s="25" t="str">
        <f>VLOOKUP(H48,LUT!$M$2:$O$31,3,FALSE)</f>
        <v>T14,T17,T04,</v>
      </c>
      <c r="K48" s="26" t="str">
        <f>VLOOKUP(L48,LUT!$P$2:$Q$31,2,FALSE)</f>
        <v>T29</v>
      </c>
      <c r="L48" s="116" t="s">
        <v>293</v>
      </c>
      <c r="M48" s="2"/>
      <c r="N48" s="2"/>
      <c r="O48" s="89" t="str">
        <f>IF(ISBLANK(L48),"",VLOOKUP(L48,LUT!$P$2:$R$31,3,FALSE))</f>
        <v>&lt;vary&gt;</v>
      </c>
      <c r="P48" s="65" t="e">
        <f>VLOOKUP(Q48,LUT!$S$2:$T$31,2,FALSE)</f>
        <v>#N/A</v>
      </c>
      <c r="Q48" s="63"/>
      <c r="R48" s="66" t="str">
        <f>IF(ISBLANK(Q48),"",VLOOKUP(Q48,LUT!$S$2:$U$31,3,FALSE))</f>
        <v/>
      </c>
    </row>
    <row r="49" spans="7:18" ht="16.5" customHeight="1" x14ac:dyDescent="0.25">
      <c r="G49" s="24" t="e">
        <f>VLOOKUP(H49,LUT!$M$2:$N$31,2,FALSE)</f>
        <v>#N/A</v>
      </c>
      <c r="H49" s="121"/>
      <c r="I49" s="25" t="e">
        <f>VLOOKUP(H49,LUT!$M$2:$O$31,3,FALSE)</f>
        <v>#N/A</v>
      </c>
      <c r="K49" s="26" t="e">
        <f>VLOOKUP(L49,LUT!$P$2:$Q$31,2,FALSE)</f>
        <v>#N/A</v>
      </c>
      <c r="L49" s="117"/>
      <c r="M49" s="118"/>
      <c r="N49" s="118"/>
      <c r="O49" s="119"/>
      <c r="P49" s="65" t="e">
        <f>VLOOKUP(Q49,LUT!$S$2:$T$31,2,FALSE)</f>
        <v>#N/A</v>
      </c>
      <c r="Q49" s="69"/>
      <c r="R49" s="72" t="str">
        <f>IF(ISBLANK(Q49),"",VLOOKUP(Q49,LUT!$S$2:$U$31,3,FALSE))</f>
        <v/>
      </c>
    </row>
  </sheetData>
  <sheetProtection password="CF0F" sheet="1" objects="1" scenarios="1" selectLockedCells="1"/>
  <mergeCells count="4">
    <mergeCell ref="D15:E15"/>
    <mergeCell ref="L17:R17"/>
    <mergeCell ref="L18:O18"/>
    <mergeCell ref="Q18:R18"/>
  </mergeCells>
  <conditionalFormatting sqref="C3:C12">
    <cfRule type="expression" dxfId="64" priority="13">
      <formula>IF(AND(C3&lt;&gt;"",C3=$C$15),1,0)</formula>
    </cfRule>
  </conditionalFormatting>
  <conditionalFormatting sqref="C14">
    <cfRule type="expression" dxfId="63" priority="12">
      <formula>ISBLANK(C15)</formula>
    </cfRule>
  </conditionalFormatting>
  <conditionalFormatting sqref="L3:L12">
    <cfRule type="expression" dxfId="62" priority="14">
      <formula>IF(AND(L3&lt;&gt;"",L3=$L$15),1,0)</formula>
    </cfRule>
  </conditionalFormatting>
  <conditionalFormatting sqref="L14">
    <cfRule type="expression" dxfId="61" priority="15">
      <formula>ISBLANK(L15)</formula>
    </cfRule>
  </conditionalFormatting>
  <conditionalFormatting sqref="L20:L49">
    <cfRule type="expression" dxfId="60" priority="4">
      <formula>IF(ISERROR(FIND(K20,$I$17)),0,1)</formula>
    </cfRule>
  </conditionalFormatting>
  <conditionalFormatting sqref="G21:H39">
    <cfRule type="expression" dxfId="59" priority="3">
      <formula>IF(ISERROR(FIND(G21,$E$15)),0,1)</formula>
    </cfRule>
  </conditionalFormatting>
  <conditionalFormatting sqref="Q20:Q49">
    <cfRule type="expression" dxfId="58" priority="2">
      <formula>IF(ISERROR(FIND(P20,$I$17)),0,1)</formula>
    </cfRule>
  </conditionalFormatting>
  <conditionalFormatting sqref="G40:G49">
    <cfRule type="expression" dxfId="57" priority="1">
      <formula>IF(ISERROR(FIND(G40,$E$15)),0,1)</formula>
    </cfRule>
  </conditionalFormatting>
  <conditionalFormatting sqref="C21:C39">
    <cfRule type="expression" dxfId="56" priority="139">
      <formula>IF(ISERROR(FIND(B21,$D$17)),0,1)</formula>
    </cfRule>
  </conditionalFormatting>
  <conditionalFormatting sqref="C20">
    <cfRule type="expression" dxfId="55" priority="140">
      <formula>IF(ISERROR(FIND(B20,$D$17)),0,1)</formula>
    </cfRule>
  </conditionalFormatting>
  <conditionalFormatting sqref="H20:H39">
    <cfRule type="expression" dxfId="54" priority="141">
      <formula>IF(ISERROR(FIND(G20,$D$17)),0,1)</formula>
    </cfRule>
  </conditionalFormatting>
  <dataValidations count="3">
    <dataValidation type="list" showInputMessage="1" showErrorMessage="1" sqref="C15">
      <formula1>$C$3:$C$13</formula1>
    </dataValidation>
    <dataValidation type="list" showInputMessage="1" showErrorMessage="1" sqref="L15">
      <formula1>$L$3:$L$13</formula1>
    </dataValidation>
    <dataValidation type="whole" allowBlank="1" showInputMessage="1" showErrorMessage="1" sqref="Q3:Q12">
      <formula1>0</formula1>
      <formula2>10</formula2>
    </dataValidation>
  </dataValidations>
  <pageMargins left="0.59055118110236227" right="0.23622047244094491" top="0.78740157480314965" bottom="0.59055118110236227" header="0.31496062992125984" footer="0.31496062992125984"/>
  <pageSetup paperSize="9" scale="51" orientation="landscape" horizontalDpi="4294967293" r:id="rId1"/>
  <headerFooter>
    <oddHeader>&amp;L&amp;G &amp;C&amp;"-,Krepko"&amp;12Linking 
soil ecosystem services and threats 
to soil manageement and data&amp;RT1.3.2 Linking Alpine soil information, soil ecosystem services and ecosystem management
Agricultural Institute of Slovenia</oddHeader>
    <oddFooter>&amp;L&amp;G&amp;C&amp;A&amp;R&amp;D</oddFooter>
  </headerFooter>
  <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LUT!$B$2:$B$31</xm:f>
          </x14:formula1>
          <xm:sqref>C3:C12</xm:sqref>
        </x14:dataValidation>
        <x14:dataValidation type="list" allowBlank="1" showInputMessage="1" showErrorMessage="1">
          <x14:formula1>
            <xm:f>LUT!$P$2:$P$31</xm:f>
          </x14:formula1>
          <xm:sqref>M20:N39</xm:sqref>
        </x14:dataValidation>
        <x14:dataValidation type="list" showInputMessage="1" showErrorMessage="1">
          <x14:formula1>
            <xm:f>LUT!$S$2:$S$41</xm:f>
          </x14:formula1>
          <xm:sqref>Q20:Q49</xm:sqref>
        </x14:dataValidation>
        <x14:dataValidation type="list" allowBlank="1" showInputMessage="1" showErrorMessage="1">
          <x14:formula1>
            <xm:f>LUT!$F$2:$F$31</xm:f>
          </x14:formula1>
          <xm:sqref>L3:N12</xm:sqref>
        </x14:dataValidation>
        <x14:dataValidation type="list" allowBlank="1" showInputMessage="1" showErrorMessage="1">
          <x14:formula1>
            <xm:f>LUT!$P$2:$P$41</xm:f>
          </x14:formula1>
          <xm:sqref>L20:L39</xm:sqref>
        </x14:dataValidation>
        <x14:dataValidation type="list" allowBlank="1" showInputMessage="1" showErrorMessage="1">
          <x14:formula1>
            <xm:f>LUT!$K$2:$K$41</xm:f>
          </x14:formula1>
          <xm:sqref>C20:C39 H20:H39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windowProtection="1" showGridLines="0" showRowColHeaders="0" tabSelected="1" zoomScale="85" zoomScaleNormal="85" zoomScaleSheetLayoutView="85" workbookViewId="0">
      <selection activeCell="B5" sqref="A1:XFD1048576"/>
    </sheetView>
  </sheetViews>
  <sheetFormatPr defaultRowHeight="16.5" customHeight="1" x14ac:dyDescent="0.25"/>
  <cols>
    <col min="1" max="1" width="4.28515625" style="4" customWidth="1"/>
    <col min="2" max="2" width="6" style="4" hidden="1" customWidth="1"/>
    <col min="3" max="3" width="69.140625" style="4" customWidth="1"/>
    <col min="4" max="4" width="17.7109375" style="11" hidden="1" customWidth="1"/>
    <col min="5" max="5" width="19.42578125" style="4" hidden="1" customWidth="1"/>
    <col min="6" max="6" width="2.5703125" style="4" customWidth="1"/>
    <col min="7" max="7" width="6" style="4" hidden="1" customWidth="1"/>
    <col min="8" max="8" width="64.42578125" style="4" customWidth="1"/>
    <col min="9" max="9" width="20.5703125" style="4" hidden="1" customWidth="1"/>
    <col min="10" max="10" width="2.42578125" style="4" customWidth="1"/>
    <col min="11" max="11" width="7" style="4" hidden="1" customWidth="1"/>
    <col min="12" max="12" width="54.7109375" style="4" customWidth="1"/>
    <col min="13" max="13" width="17.140625" style="4" hidden="1" customWidth="1"/>
    <col min="14" max="14" width="20" style="4" hidden="1" customWidth="1"/>
    <col min="15" max="15" width="8.7109375" style="4" customWidth="1"/>
    <col min="16" max="16" width="10.5703125" style="4" hidden="1" customWidth="1"/>
    <col min="17" max="17" width="44.7109375" style="4" customWidth="1"/>
    <col min="18" max="18" width="9.42578125" style="4" customWidth="1"/>
    <col min="19" max="19" width="18.42578125" style="11" customWidth="1"/>
    <col min="20" max="20" width="18.5703125" style="4" customWidth="1"/>
    <col min="21" max="21" width="14.5703125" style="4" customWidth="1"/>
    <col min="22" max="22" width="5" style="4" customWidth="1"/>
    <col min="23" max="16384" width="9.140625" style="4"/>
  </cols>
  <sheetData>
    <row r="1" spans="2:24" ht="41.25" customHeight="1" x14ac:dyDescent="0.25">
      <c r="B1" s="2"/>
      <c r="C1" s="91" t="s">
        <v>472</v>
      </c>
      <c r="D1" s="3"/>
      <c r="P1" s="3"/>
      <c r="Q1" s="3"/>
      <c r="R1" s="3"/>
      <c r="S1" s="4"/>
      <c r="V1" s="3"/>
      <c r="W1" s="5"/>
    </row>
    <row r="2" spans="2:24" s="6" customFormat="1" ht="37.5" customHeight="1" x14ac:dyDescent="0.25">
      <c r="C2" s="85" t="str">
        <f>" SOIL ECOSYSTEM SERVICES relevant to "&amp;CHAR(10)&amp;C1</f>
        <v xml:space="preserve"> SOIL ECOSYSTEM SERVICES relevant to 
Planning and Urban Management</v>
      </c>
      <c r="D2" s="7" t="s">
        <v>369</v>
      </c>
      <c r="E2" s="7" t="s">
        <v>371</v>
      </c>
      <c r="F2" s="7"/>
      <c r="H2" s="7" t="s">
        <v>390</v>
      </c>
      <c r="I2" s="7"/>
      <c r="J2" s="7"/>
      <c r="L2" s="85" t="str">
        <f>"SOIL THREATS relevant to "&amp;CHAR(10)&amp;C1</f>
        <v>SOIL THREATS relevant to 
Planning and Urban Management</v>
      </c>
      <c r="M2" s="7" t="s">
        <v>121</v>
      </c>
      <c r="N2" s="7" t="s">
        <v>122</v>
      </c>
      <c r="Q2" s="7" t="s">
        <v>392</v>
      </c>
    </row>
    <row r="3" spans="2:24" ht="16.5" customHeight="1" x14ac:dyDescent="0.3">
      <c r="B3" s="8" t="str">
        <f>VLOOKUP(C3,LUT!$B$2:$E$31,4,FALSE)</f>
        <v>S12</v>
      </c>
      <c r="C3" s="57" t="s">
        <v>473</v>
      </c>
      <c r="D3" s="56" t="str">
        <f>VLOOKUP(C3,LUT!$B$2:$C$31,2,FALSE)</f>
        <v>M30,M31,</v>
      </c>
      <c r="E3" s="56">
        <f>VLOOKUP(C3,LUT!$B$2:$D$31,3,FALSE)</f>
        <v>0</v>
      </c>
      <c r="F3" s="9"/>
      <c r="H3" s="9">
        <v>10</v>
      </c>
      <c r="I3" s="9"/>
      <c r="J3" s="9"/>
      <c r="K3" s="10" t="str">
        <f>VLOOKUP(L3,LUT!$F$2:$I$31,4,FALSE)</f>
        <v>H06</v>
      </c>
      <c r="L3" s="58" t="s">
        <v>50</v>
      </c>
      <c r="M3" s="56" t="str">
        <f>VLOOKUP(L3,LUT!$F$2:$G$31,2,FALSE)</f>
        <v>M08,M21,M28,M32,</v>
      </c>
      <c r="N3" s="56" t="str">
        <f>VLOOKUP(L3,LUT!$F$2:$H$31,3,FALSE)</f>
        <v>P20,P21,P19,P23,P24,P25,P26,P27,</v>
      </c>
      <c r="Q3" s="9">
        <v>10</v>
      </c>
      <c r="X3" s="11"/>
    </row>
    <row r="4" spans="2:24" ht="16.5" customHeight="1" x14ac:dyDescent="0.3">
      <c r="B4" s="8" t="str">
        <f>VLOOKUP(C4,LUT!$B$2:$E$31,4,FALSE)</f>
        <v>S13</v>
      </c>
      <c r="C4" s="57" t="s">
        <v>474</v>
      </c>
      <c r="D4" s="56" t="str">
        <f>VLOOKUP(C4,LUT!$B$2:$C$31,2,FALSE)</f>
        <v>M30,M31,</v>
      </c>
      <c r="E4" s="56">
        <f>VLOOKUP(C4,LUT!$B$2:$D$31,3,FALSE)</f>
        <v>0</v>
      </c>
      <c r="F4" s="9"/>
      <c r="H4" s="9">
        <v>10</v>
      </c>
      <c r="I4" s="9"/>
      <c r="J4" s="9"/>
      <c r="K4" s="10" t="str">
        <f>VLOOKUP(L4,LUT!$F$2:$I$31,4,FALSE)</f>
        <v>H03</v>
      </c>
      <c r="L4" s="58" t="s">
        <v>359</v>
      </c>
      <c r="M4" s="56" t="str">
        <f>VLOOKUP(L4,LUT!$F$2:$G$31,2,FALSE)</f>
        <v>M01,M02,M04,</v>
      </c>
      <c r="N4" s="56" t="str">
        <f>VLOOKUP(L4,LUT!$F$2:$H$31,3,FALSE)</f>
        <v>P05,P03,P01,P02,</v>
      </c>
      <c r="Q4" s="9">
        <v>9</v>
      </c>
      <c r="X4" s="11"/>
    </row>
    <row r="5" spans="2:24" ht="16.5" customHeight="1" x14ac:dyDescent="0.3">
      <c r="B5" s="8" t="str">
        <f>VLOOKUP(C5,LUT!$B$2:$E$31,4,FALSE)</f>
        <v>S05</v>
      </c>
      <c r="C5" s="57" t="s">
        <v>90</v>
      </c>
      <c r="D5" s="56" t="str">
        <f>VLOOKUP(C5,LUT!$B$2:$C$31,2,FALSE)</f>
        <v>M02,M04,M09,M13,M14,M18,M19,M16,M17,M33,M24,</v>
      </c>
      <c r="E5" s="56" t="str">
        <f>VLOOKUP(C5,LUT!$B$2:$D$31,3,FALSE)</f>
        <v>P11,P03,P05,P10,</v>
      </c>
      <c r="F5" s="9"/>
      <c r="H5" s="9">
        <v>8</v>
      </c>
      <c r="I5" s="9"/>
      <c r="J5" s="9"/>
      <c r="K5" s="10" t="str">
        <f>VLOOKUP(L5,LUT!$F$2:$I$31,4,FALSE)</f>
        <v>H08</v>
      </c>
      <c r="L5" s="58" t="s">
        <v>95</v>
      </c>
      <c r="M5" s="56" t="str">
        <f>VLOOKUP(L5,LUT!$F$2:$G$31,2,FALSE)</f>
        <v>M09,M02,M19,M33</v>
      </c>
      <c r="N5" s="56" t="str">
        <f>VLOOKUP(L5,LUT!$F$2:$H$31,3,FALSE)</f>
        <v>P14,P02,P05,P16,P17,</v>
      </c>
      <c r="Q5" s="9">
        <v>9</v>
      </c>
      <c r="X5" s="11"/>
    </row>
    <row r="6" spans="2:24" ht="16.5" customHeight="1" x14ac:dyDescent="0.3">
      <c r="B6" s="8" t="str">
        <f>VLOOKUP(C6,LUT!$B$2:$E$31,4,FALSE)</f>
        <v>S08</v>
      </c>
      <c r="C6" s="57" t="s">
        <v>93</v>
      </c>
      <c r="D6" s="56" t="str">
        <f>VLOOKUP(C6,LUT!$B$2:$C$31,2,FALSE)</f>
        <v>M01,M04,M08,M14,M17,M18,M38,</v>
      </c>
      <c r="E6" s="56" t="str">
        <f>VLOOKUP(C6,LUT!$B$2:$D$31,3,FALSE)</f>
        <v>P13,P11,P10,</v>
      </c>
      <c r="F6" s="9"/>
      <c r="H6" s="9">
        <v>9</v>
      </c>
      <c r="I6" s="9"/>
      <c r="J6" s="9"/>
      <c r="K6" s="10" t="str">
        <f>VLOOKUP(L6,LUT!$F$2:$I$31,4,FALSE)</f>
        <v>H11</v>
      </c>
      <c r="L6" s="58" t="s">
        <v>362</v>
      </c>
      <c r="M6" s="56" t="str">
        <f>VLOOKUP(L6,LUT!$F$2:$G$31,2,FALSE)</f>
        <v>M38,M39,M37</v>
      </c>
      <c r="N6" s="56" t="str">
        <f>VLOOKUP(L6,LUT!$F$2:$H$31,3,FALSE)</f>
        <v>P28,</v>
      </c>
      <c r="Q6" s="9">
        <v>8</v>
      </c>
      <c r="X6" s="11"/>
    </row>
    <row r="7" spans="2:24" ht="16.5" customHeight="1" x14ac:dyDescent="0.3">
      <c r="B7" s="8" t="str">
        <f>VLOOKUP(C7,LUT!$B$2:$E$31,4,FALSE)</f>
        <v>S06</v>
      </c>
      <c r="C7" s="57" t="s">
        <v>91</v>
      </c>
      <c r="D7" s="56" t="str">
        <f>VLOOKUP(C7,LUT!$B$2:$C$31,2,FALSE)</f>
        <v>M01,M02,M06,M09,M13,M19,M!7,M16,M21,</v>
      </c>
      <c r="E7" s="56" t="str">
        <f>VLOOKUP(C7,LUT!$B$2:$D$31,3,FALSE)</f>
        <v>P12,P09,P11,P13,P14,</v>
      </c>
      <c r="F7" s="9"/>
      <c r="H7" s="9">
        <v>4</v>
      </c>
      <c r="I7" s="9"/>
      <c r="J7" s="9"/>
      <c r="K7" s="10" t="str">
        <f>VLOOKUP(L7,LUT!$F$2:$I$31,4,FALSE)</f>
        <v>H01</v>
      </c>
      <c r="L7" s="58" t="s">
        <v>357</v>
      </c>
      <c r="M7" s="56" t="str">
        <f>VLOOKUP(L7,LUT!$F$2:$G$31,2,FALSE)</f>
        <v>M11,M02,M16,M18,M33,M24,</v>
      </c>
      <c r="N7" s="56" t="str">
        <f>VLOOKUP(L7,LUT!$F$2:$H$31,3,FALSE)</f>
        <v>P02,P03,P05,P11,P13,P10,</v>
      </c>
      <c r="Q7" s="9">
        <v>5</v>
      </c>
      <c r="X7" s="11"/>
    </row>
    <row r="8" spans="2:24" ht="16.5" customHeight="1" x14ac:dyDescent="0.3">
      <c r="B8" s="8" t="str">
        <f>VLOOKUP(C8,LUT!$B$2:$E$31,4,FALSE)</f>
        <v>S11</v>
      </c>
      <c r="C8" s="57" t="s">
        <v>172</v>
      </c>
      <c r="D8" s="56" t="str">
        <f>VLOOKUP(C8,LUT!$B$2:$C$31,2,FALSE)</f>
        <v>M15,M22, M21,M37,M38,M39,M26,6</v>
      </c>
      <c r="E8" s="56" t="str">
        <f>VLOOKUP(C8,LUT!$B$2:$D$31,3,FALSE)</f>
        <v>P16,P02,P11,</v>
      </c>
      <c r="F8" s="9"/>
      <c r="H8" s="9">
        <v>9</v>
      </c>
      <c r="I8" s="9"/>
      <c r="J8" s="9"/>
      <c r="K8" s="10" t="str">
        <f>VLOOKUP(L8,LUT!$F$2:$I$31,4,FALSE)</f>
        <v>H09</v>
      </c>
      <c r="L8" s="58" t="s">
        <v>280</v>
      </c>
      <c r="M8" s="56" t="str">
        <f>VLOOKUP(L8,LUT!$F$2:$G$31,2,FALSE)</f>
        <v>M29,M30</v>
      </c>
      <c r="N8" s="56" t="str">
        <f>VLOOKUP(L8,LUT!$F$2:$H$31,3,FALSE)</f>
        <v>P08,P10,P27,P16,P23,P11,</v>
      </c>
      <c r="Q8" s="9">
        <v>9</v>
      </c>
      <c r="X8" s="11"/>
    </row>
    <row r="9" spans="2:24" ht="16.5" customHeight="1" x14ac:dyDescent="0.3">
      <c r="B9" s="8" t="str">
        <f>VLOOKUP(C9,LUT!$B$2:$E$31,4,FALSE)</f>
        <v>S10</v>
      </c>
      <c r="C9" s="57" t="s">
        <v>94</v>
      </c>
      <c r="D9" s="56" t="str">
        <f>VLOOKUP(C9,LUT!$B$2:$C$31,2,FALSE)</f>
        <v>M15,M22,M37,M39,</v>
      </c>
      <c r="E9" s="56" t="str">
        <f>VLOOKUP(C9,LUT!$B$2:$D$31,3,FALSE)</f>
        <v>P28,P27,</v>
      </c>
      <c r="F9" s="9"/>
      <c r="H9" s="9">
        <v>6</v>
      </c>
      <c r="I9" s="9"/>
      <c r="J9" s="9"/>
      <c r="K9" s="10" t="e">
        <f>VLOOKUP(L9,LUT!$F$2:$I$31,4,FALSE)</f>
        <v>#N/A</v>
      </c>
      <c r="L9" s="58"/>
      <c r="M9" s="56" t="e">
        <f>VLOOKUP(L9,LUT!$F$2:$G$31,2,FALSE)</f>
        <v>#N/A</v>
      </c>
      <c r="N9" s="56" t="e">
        <f>VLOOKUP(L9,LUT!$F$2:$H$31,3,FALSE)</f>
        <v>#N/A</v>
      </c>
      <c r="Q9" s="9">
        <v>0</v>
      </c>
      <c r="X9" s="11"/>
    </row>
    <row r="10" spans="2:24" ht="16.5" customHeight="1" x14ac:dyDescent="0.3">
      <c r="B10" s="8" t="e">
        <f>VLOOKUP(C10,LUT!$B$2:$E$31,4,FALSE)</f>
        <v>#N/A</v>
      </c>
      <c r="C10" s="57"/>
      <c r="D10" s="56" t="e">
        <f>VLOOKUP(C10,LUT!$B$2:$C$31,2,FALSE)</f>
        <v>#N/A</v>
      </c>
      <c r="E10" s="56" t="e">
        <f>VLOOKUP(C10,LUT!$B$2:$D$31,3,FALSE)</f>
        <v>#N/A</v>
      </c>
      <c r="F10" s="9"/>
      <c r="H10" s="9">
        <v>0</v>
      </c>
      <c r="I10" s="9"/>
      <c r="J10" s="9"/>
      <c r="K10" s="10" t="e">
        <f>VLOOKUP(L10,LUT!$F$2:$I$31,4,FALSE)</f>
        <v>#N/A</v>
      </c>
      <c r="L10" s="58"/>
      <c r="M10" s="56" t="e">
        <f>VLOOKUP(L10,LUT!$F$2:$G$31,2,FALSE)</f>
        <v>#N/A</v>
      </c>
      <c r="N10" s="56" t="e">
        <f>VLOOKUP(L10,LUT!$F$2:$H$31,3,FALSE)</f>
        <v>#N/A</v>
      </c>
      <c r="Q10" s="9">
        <v>0</v>
      </c>
      <c r="X10" s="11"/>
    </row>
    <row r="11" spans="2:24" ht="16.5" customHeight="1" x14ac:dyDescent="0.3">
      <c r="B11" s="8" t="e">
        <f>VLOOKUP(C11,LUT!$B$2:$E$31,4,FALSE)</f>
        <v>#N/A</v>
      </c>
      <c r="C11" s="57"/>
      <c r="D11" s="56" t="e">
        <f>VLOOKUP(C11,LUT!$B$2:$C$31,2,FALSE)</f>
        <v>#N/A</v>
      </c>
      <c r="E11" s="56" t="e">
        <f>VLOOKUP(C11,LUT!$B$2:$D$31,3,FALSE)</f>
        <v>#N/A</v>
      </c>
      <c r="F11" s="9"/>
      <c r="H11" s="9">
        <v>0</v>
      </c>
      <c r="I11" s="9"/>
      <c r="J11" s="9"/>
      <c r="K11" s="10" t="e">
        <f>VLOOKUP(L11,LUT!$F$2:$I$31,4,FALSE)</f>
        <v>#N/A</v>
      </c>
      <c r="L11" s="58"/>
      <c r="M11" s="56" t="e">
        <f>VLOOKUP(L11,LUT!$F$2:$G$31,2,FALSE)</f>
        <v>#N/A</v>
      </c>
      <c r="N11" s="56" t="e">
        <f>VLOOKUP(L11,LUT!$F$2:$H$31,3,FALSE)</f>
        <v>#N/A</v>
      </c>
      <c r="Q11" s="9">
        <v>0</v>
      </c>
      <c r="X11" s="11"/>
    </row>
    <row r="12" spans="2:24" ht="16.5" customHeight="1" x14ac:dyDescent="0.3">
      <c r="B12" s="8" t="e">
        <f>VLOOKUP(C12,LUT!$B$2:$E$31,4,FALSE)</f>
        <v>#N/A</v>
      </c>
      <c r="C12" s="57"/>
      <c r="D12" s="56" t="e">
        <f>VLOOKUP(C12,LUT!$B$2:$C$31,2,FALSE)</f>
        <v>#N/A</v>
      </c>
      <c r="E12" s="56" t="e">
        <f>VLOOKUP(C12,LUT!$B$2:$D$31,3,FALSE)</f>
        <v>#N/A</v>
      </c>
      <c r="F12" s="9"/>
      <c r="H12" s="9">
        <v>0</v>
      </c>
      <c r="I12" s="9"/>
      <c r="J12" s="9"/>
      <c r="K12" s="10" t="e">
        <f>VLOOKUP(L12,LUT!$F$2:$I$31,4,FALSE)</f>
        <v>#N/A</v>
      </c>
      <c r="L12" s="58"/>
      <c r="M12" s="56" t="e">
        <f>VLOOKUP(L12,LUT!$F$2:$G$31,2,FALSE)</f>
        <v>#N/A</v>
      </c>
      <c r="N12" s="56" t="e">
        <f>VLOOKUP(L12,LUT!$F$2:$H$31,3,FALSE)</f>
        <v>#N/A</v>
      </c>
      <c r="Q12" s="9">
        <v>0</v>
      </c>
      <c r="X12" s="11"/>
    </row>
    <row r="13" spans="2:24" ht="21" customHeight="1" x14ac:dyDescent="0.25">
      <c r="S13" s="4"/>
      <c r="X13" s="11"/>
    </row>
    <row r="14" spans="2:24" ht="33" customHeight="1" x14ac:dyDescent="0.25">
      <c r="C14" s="73" t="str">
        <f>IF(ISBLANK(C15),"Select soil ecosystem service ↓","Selected soil ecosystem service:")</f>
        <v>Select soil ecosystem service ↓</v>
      </c>
      <c r="D14" s="12"/>
      <c r="E14" s="13"/>
      <c r="F14" s="13"/>
      <c r="L14" s="73" t="str">
        <f>IF(ISBLANK(L15),"Select soil threat ↓","Selected soil threat:")</f>
        <v>Select soil threat ↓</v>
      </c>
    </row>
    <row r="15" spans="2:24" ht="36.75" customHeight="1" x14ac:dyDescent="0.25">
      <c r="C15" s="31"/>
      <c r="D15" s="133" t="str">
        <f>"M: "&amp;IF(ISERROR(VLOOKUP(C15,C3:D12,2,FALSE)),"",VLOOKUP(C15,C3:D12,2,FALSE))&amp;" - "&amp;"P: "&amp;IF(ISERROR(VLOOKUP(C15,C3:E12,3,FALSE)),"",VLOOKUP(C15,C3:E12,3,FALSE))</f>
        <v xml:space="preserve">M:  - P: </v>
      </c>
      <c r="E15" s="133"/>
      <c r="F15" s="6"/>
      <c r="L15" s="60"/>
      <c r="M15" s="114" t="str">
        <f>"M: "&amp;IF(ISERROR(VLOOKUP(L15,$L$3:$M$12,2,FALSE)),"",VLOOKUP(L15,$L$3:$M$12,2,FALSE))&amp;" - "&amp;"P: "&amp;IF(ISERROR(VLOOKUP(L15,$L$3:$N$12,3,FALSE)),"",VLOOKUP(L15,$L$3:$N$12,3,FALSE))</f>
        <v xml:space="preserve">M:  - P: </v>
      </c>
    </row>
    <row r="16" spans="2:24" ht="42" customHeight="1" x14ac:dyDescent="0.25">
      <c r="C16" s="14"/>
      <c r="D16" s="14"/>
      <c r="E16" s="14"/>
      <c r="F16" s="14"/>
      <c r="G16" s="14"/>
      <c r="H16" s="14"/>
      <c r="I16" s="15"/>
      <c r="J16" s="15"/>
      <c r="K16" s="15"/>
      <c r="L16" s="59"/>
      <c r="M16" s="59"/>
      <c r="N16" s="59"/>
      <c r="O16" s="59"/>
      <c r="P16" s="15"/>
      <c r="Q16" s="59"/>
      <c r="R16" s="59"/>
      <c r="S16" s="16"/>
      <c r="T16" s="2"/>
      <c r="U16" s="2"/>
    </row>
    <row r="17" spans="1:21" s="2" customFormat="1" ht="27.75" customHeight="1" x14ac:dyDescent="0.25">
      <c r="C17" s="84" t="s">
        <v>455</v>
      </c>
      <c r="D17" s="17" t="str">
        <f>"SES: "&amp;D15&amp;" | Threats: "&amp;M15</f>
        <v xml:space="preserve">SES: M:  - P:  | Threats: M:  - P: </v>
      </c>
      <c r="E17" s="76"/>
      <c r="F17" s="76"/>
      <c r="G17" s="82"/>
      <c r="H17" s="84" t="s">
        <v>124</v>
      </c>
      <c r="I17" s="83" t="str">
        <f>CONCATENATE(IF(ISERROR(FIND(G20,$D$17)),"",I20),IF(ISERROR(FIND(G21,$D$17)),"",I21),IF(ISERROR(FIND(G22,$D$17)),"",I22),IF(ISERROR(FIND(G23,$D$17)),"",I23),IF(ISERROR(FIND(G24,$D$17)),"",I24),IF(ISERROR(FIND(G25,$D$17)),"",I25),IF(ISERROR(FIND(G26,$D$17)),"",I26),IF(ISERROR(FIND(G27,$D$17)),"",I27),IF(ISERROR(FIND(G28,$D$17)),"",I28),IF(ISERROR(FIND(G29,$D$17)),"",I29),IF(ISERROR(FIND(G30,$D$17)),"",I30),IF(ISERROR(FIND(G31,$D$17)),"",I31),IF(ISERROR(FIND(G32,$D$17)),"",I32),IF(ISERROR(FIND(G33,$D$17)),"",I33),IF(ISERROR(FIND(G34,$D$17)),"",I34),IF(ISERROR(FIND(G35,$D$17)),"",I35),IF(ISERROR(FIND(G36,$D$17)),"",I36),IF(ISERROR(FIND(G37,$D$17)),"",I37),IF(ISERROR(FIND(G38,$D$17)),"",I38),IF(ISERROR(FIND(G39,$D$17)),"",I39),IF(ISERROR(FIND(G40,$D$17)),"",I40),IF(ISERROR(FIND(G41,$D$17)),"",I41),IF(ISERROR(FIND(G42,$D$17)),"",I42),IF(ISERROR(FIND(G43,$D$17)),"",I43),IF(ISERROR(FIND(G44,$D$17)),"",I44),IF(ISERROR(FIND(G45,$D$17)),"",I45),IF(ISERROR(FIND(G46,$D$17)),"",I46),IF(ISERROR(FIND(G47,$D$17)),"",I47),IF(ISERROR(FIND(G48,$D$17)),"",I48),IF(ISERROR(FIND(G49,$D$17)),"",I49))</f>
        <v/>
      </c>
      <c r="J17" s="82"/>
      <c r="K17" s="82"/>
      <c r="L17" s="134" t="s">
        <v>123</v>
      </c>
      <c r="M17" s="134"/>
      <c r="N17" s="134"/>
      <c r="O17" s="134"/>
      <c r="P17" s="134"/>
      <c r="Q17" s="134"/>
      <c r="R17" s="134"/>
      <c r="T17" s="16"/>
    </row>
    <row r="18" spans="1:21" ht="76.5" customHeight="1" x14ac:dyDescent="0.25">
      <c r="A18" s="2"/>
      <c r="B18" s="2"/>
      <c r="C18" s="87" t="str">
        <f>CONCATENATE("Apply soil management practices: "&amp;CHAR(10)&amp;IF(ISERROR(FIND(B20,D17)),"",C20&amp;". "),IF(ISERROR(FIND(B21,D17)),"",C21&amp;". "),IF(ISERROR(FIND(B22,D17)),"",C22&amp;". "),IF(ISERROR(FIND(B23,D17)),"",C23&amp;". "),IF(ISERROR(FIND(B24,D17)),"",C24&amp;". "),IF(ISERROR(FIND(B25,D17)),"",C25&amp;". "),IF(ISERROR(FIND(B26,D17)),"",C26&amp;". "),IF(ISERROR(FIND(B27,D17)),"",C27&amp;". "),IF(ISERROR(FIND(B28,D17)),"",C28&amp;". "),IF(ISERROR(FIND(B29,D17)),"",C29&amp;". "),IF(ISERROR(FIND(B30,D17)),"",C30&amp;". "),IF(ISERROR(FIND(B31,D17)),"",C31&amp;". "),IF(ISERROR(FIND(B32,D17)),"",C32&amp;". "),IF(ISERROR(FIND(B33,D17)),"",C33&amp;". "),IF(ISERROR(FIND(B34,D17)),"",C34&amp;". "),IF(ISERROR(FIND(B35,D17)),"",C35&amp;". "),IF(ISERROR(FIND(B36,D17)),"",C36&amp;". "),IF(ISERROR(FIND(B37,D17)),"",C37&amp;". "),IF(ISERROR(FIND(B38,D17)),"",C38&amp;". "),IF(ISERROR(FIND(B39,D17)),"",C39))</f>
        <v xml:space="preserve">Apply soil management practices: 
</v>
      </c>
      <c r="D18" s="77"/>
      <c r="E18" s="77"/>
      <c r="F18" s="14"/>
      <c r="G18" s="77"/>
      <c r="H18" s="87" t="str">
        <f>CONCATENATE("Monitor soil properties: "&amp;CHAR(10)&amp;IF(ISERROR(FIND(G20,D17)),"",H20&amp;". "),IF(ISERROR(FIND(G21,D17)),"",H21&amp;". "),IF(ISERROR(FIND(G22,D17)),"",H22&amp;". "),IF(ISERROR(FIND(G23,D17)),"",H23&amp;". "),IF(ISERROR(FIND(G24,D17)),"",H24&amp;". "),IF(ISERROR(FIND(G25,D17)),"",H25&amp;". "),IF(ISERROR(FIND(G26,D17)),"",H26&amp;". "),IF(ISERROR(FIND(G27,D17)),"",H27&amp;". "),IF(ISERROR(FIND(G28,D17)),"",H28&amp;". "),IF(ISERROR(FIND(G29,D17)),"",H29&amp;". "),IF(ISERROR(FIND(G30,D17)),"",H30&amp;". "),IF(ISERROR(FIND(G31,D17)),"",H31&amp;". "),IF(ISERROR(FIND(G32,D17)),"",H32&amp;". "),IF(ISERROR(FIND(G33,D17)),"",H33&amp;". "),IF(ISERROR(FIND(G34,D17)),"",H34&amp;". "),IF(ISERROR(FIND(G35,D17)),"",H35&amp;". "),IF(ISERROR(FIND(G36,D17)),"",H36&amp;". "),IF(ISERROR(FIND(G37,D17)),"",H37&amp;". "),IF(ISERROR(FIND(G38,D17)),"",H38&amp;". "),IF(ISERROR(FIND(G39,D17)),"",H39))</f>
        <v xml:space="preserve">Monitor soil properties: 
</v>
      </c>
      <c r="I18" s="2"/>
      <c r="J18" s="15"/>
      <c r="K18" s="15"/>
      <c r="L18" s="135" t="str">
        <f>CONCATENATE("Measure topsoil data: "&amp;CHAR(10)&amp;IF(ISERROR(FIND(K20,I17)),"",L20&amp;". "),IF(ISERROR(FIND(K21,I17)),"",L21&amp;". "),IF(ISERROR(FIND(K22,I17)),"",L22&amp;". "),IF(ISERROR(FIND(K23,I17)),"",L23&amp;". "),IF(ISERROR(FIND(K24,I17)),"",L24&amp;". "),IF(ISERROR(FIND(K25,I17)),"",L25&amp;". "),IF(ISERROR(FIND(K26,I17)),"",L26&amp;". "),IF(ISERROR(FIND(K27,I17)),"",L27&amp;". "),IF(ISERROR(FIND(K28,I17)),"",L28&amp;". "),IF(ISERROR(FIND(K29,I17)),"",L29&amp;". "),IF(ISERROR(FIND(K30,I17)),"",L30&amp;". "),IF(ISERROR(FIND(K31,I17)),"",L31&amp;". "),IF(ISERROR(FIND(K32,I17)),"",L32&amp;". "),IF(ISERROR(FIND(K33,I17)),"",L33&amp;". "),IF(ISERROR(FIND(K34,I17)),"",L34&amp;". "),IF(ISERROR(FIND(K35,I17)),"",L35&amp;". "),IF(ISERROR(FIND(K36,I17)),"",L36&amp;". "),IF(ISERROR(FIND(K37,I17)),"",L37&amp;". "),IF(ISERROR(FIND(K38,I17)),"",L38&amp;". "),IF(ISERROR(FIND(K39,I17)),"",L39))</f>
        <v xml:space="preserve">Measure topsoil data: 
</v>
      </c>
      <c r="M18" s="135"/>
      <c r="N18" s="135"/>
      <c r="O18" s="135"/>
      <c r="P18" s="15"/>
      <c r="Q18" s="135" t="str">
        <f>CONCATENATE("Evaluate soil body data: "&amp;CHAR(10)&amp;IF(ISERROR(FIND(P20,I17)),"",Q20&amp;". "),IF(ISERROR(FIND(P21,I17)),"",Q21&amp;". "),IF(ISERROR(FIND(P22,I17)),"",Q22&amp;". "),IF(ISERROR(FIND(P23,I17)),"",Q23&amp;". "),IF(ISERROR(FIND(P24,I17)),"",Q24&amp;". "),IF(ISERROR(FIND(P25,I17)),"",Q25&amp;". "),IF(ISERROR(FIND(P26,I17)),"",Q26&amp;". "),IF(ISERROR(FIND(P27,I17)),"",Q27&amp;". "),IF(ISERROR(FIND(P28,I17)),"",Q28&amp;". "),IF(ISERROR(FIND(P29,I17)),"",Q29&amp;". "),IF(ISERROR(FIND(P30,I17)),"",Q30&amp;". "),IF(ISERROR(FIND(P31,I17)),"",Q31&amp;". "),IF(ISERROR(FIND(P32,I17)),"",Q32&amp;". "),IF(ISERROR(FIND(P33,I17)),"",Q33&amp;". "),IF(ISERROR(FIND(P34,I17)),"",Q34&amp;". "),IF(ISERROR(FIND(P35,I17)),"",Q35&amp;". "),IF(ISERROR(FIND(P36,I17)),"",Q36&amp;". "),IF(ISERROR(FIND(P37,I17)),"",Q37&amp;". "),IF(ISERROR(FIND(P38,I17)),"",Q38&amp;". "),IF(ISERROR(FIND(P39,I17)),"",Q39))</f>
        <v xml:space="preserve">Evaluate soil body data: 
</v>
      </c>
      <c r="R18" s="135"/>
      <c r="S18" s="16"/>
      <c r="T18" s="2"/>
      <c r="U18" s="2"/>
    </row>
    <row r="19" spans="1:21" s="2" customFormat="1" ht="26.25" customHeight="1" x14ac:dyDescent="0.25">
      <c r="B19" s="19"/>
      <c r="C19" s="74" t="s">
        <v>395</v>
      </c>
      <c r="D19" s="20"/>
      <c r="E19" s="20"/>
      <c r="F19" s="20"/>
      <c r="H19" s="74" t="s">
        <v>396</v>
      </c>
      <c r="I19" s="21" t="s">
        <v>110</v>
      </c>
      <c r="J19" s="22"/>
      <c r="K19" s="22"/>
      <c r="L19" s="78" t="s">
        <v>397</v>
      </c>
      <c r="M19" s="88"/>
      <c r="N19" s="88"/>
      <c r="O19" s="79" t="s">
        <v>97</v>
      </c>
      <c r="P19" s="23"/>
      <c r="Q19" s="78" t="s">
        <v>398</v>
      </c>
      <c r="R19" s="79" t="s">
        <v>97</v>
      </c>
      <c r="T19" s="16"/>
    </row>
    <row r="20" spans="1:21" s="2" customFormat="1" ht="16.5" customHeight="1" x14ac:dyDescent="0.25">
      <c r="B20" s="24" t="str">
        <f>VLOOKUP(C20,LUT!$K$2:$L$41,2,FALSE)</f>
        <v>M30</v>
      </c>
      <c r="C20" s="61" t="s">
        <v>338</v>
      </c>
      <c r="D20" s="18"/>
      <c r="E20" s="18"/>
      <c r="F20" s="18"/>
      <c r="G20" s="24" t="str">
        <f>VLOOKUP(H20,LUT!$M$2:$N$31,2,FALSE)</f>
        <v>P01</v>
      </c>
      <c r="H20" s="61" t="s">
        <v>96</v>
      </c>
      <c r="I20" s="25" t="str">
        <f>VLOOKUP(H20,LUT!$M$2:$O$31,3,FALSE)</f>
        <v>T05,</v>
      </c>
      <c r="J20" s="26"/>
      <c r="K20" s="26" t="str">
        <f>VLOOKUP(L20,LUT!$P$2:$Q$31,2,FALSE)</f>
        <v>T01</v>
      </c>
      <c r="L20" s="63" t="s">
        <v>144</v>
      </c>
      <c r="M20" s="64"/>
      <c r="N20" s="64"/>
      <c r="O20" s="89" t="str">
        <f>IF(ISBLANK(L20),"",VLOOKUP(L20,LUT!$P$2:$R$31,3,FALSE))</f>
        <v>%</v>
      </c>
      <c r="P20" s="65" t="str">
        <f>VLOOKUP(Q20,LUT!$S$2:$T$31,2,FALSE)</f>
        <v>B01</v>
      </c>
      <c r="Q20" s="63" t="s">
        <v>156</v>
      </c>
      <c r="R20" s="66" t="str">
        <f>IF(ISBLANK(Q20),"",VLOOKUP(Q20,LUT!$S$2:$U$31,3,FALSE))</f>
        <v>cm</v>
      </c>
      <c r="T20" s="16"/>
    </row>
    <row r="21" spans="1:21" s="2" customFormat="1" ht="16.5" customHeight="1" x14ac:dyDescent="0.25">
      <c r="B21" s="24" t="str">
        <f>VLOOKUP(C21,LUT!$K$2:$L$41,2,FALSE)</f>
        <v>M31</v>
      </c>
      <c r="C21" s="61" t="s">
        <v>374</v>
      </c>
      <c r="D21" s="18"/>
      <c r="E21" s="18"/>
      <c r="F21" s="18"/>
      <c r="G21" s="24" t="str">
        <f>VLOOKUP(H21,LUT!$M$2:$N$31,2,FALSE)</f>
        <v>P02</v>
      </c>
      <c r="H21" s="61" t="s">
        <v>125</v>
      </c>
      <c r="I21" s="25" t="str">
        <f>VLOOKUP(H21,LUT!$M$2:$O$31,3,FALSE)</f>
        <v>T01,T02,T03,T04</v>
      </c>
      <c r="J21" s="26"/>
      <c r="K21" s="26" t="str">
        <f>VLOOKUP(L21,LUT!$P$2:$Q$31,2,FALSE)</f>
        <v>T02</v>
      </c>
      <c r="L21" s="63" t="s">
        <v>145</v>
      </c>
      <c r="M21" s="64"/>
      <c r="N21" s="64"/>
      <c r="O21" s="89" t="str">
        <f>IF(ISBLANK(L21),"",VLOOKUP(L21,LUT!$P$2:$R$31,3,FALSE))</f>
        <v>%</v>
      </c>
      <c r="P21" s="65" t="str">
        <f>VLOOKUP(Q21,LUT!$S$2:$T$31,2,FALSE)</f>
        <v>B02</v>
      </c>
      <c r="Q21" s="63" t="s">
        <v>155</v>
      </c>
      <c r="R21" s="66" t="str">
        <f>IF(ISBLANK(Q21),"",VLOOKUP(Q21,LUT!$S$2:$U$31,3,FALSE))</f>
        <v>cm</v>
      </c>
      <c r="T21" s="16"/>
    </row>
    <row r="22" spans="1:21" s="2" customFormat="1" ht="16.5" customHeight="1" x14ac:dyDescent="0.25">
      <c r="B22" s="24" t="e">
        <f>VLOOKUP(C22,LUT!$K$2:$L$41,2,FALSE)</f>
        <v>#N/A</v>
      </c>
      <c r="C22" s="61" t="s">
        <v>336</v>
      </c>
      <c r="D22" s="18"/>
      <c r="E22" s="18"/>
      <c r="F22" s="18"/>
      <c r="G22" s="24" t="str">
        <f>VLOOKUP(H22,LUT!$M$2:$N$31,2,FALSE)</f>
        <v>P03</v>
      </c>
      <c r="H22" s="61" t="s">
        <v>128</v>
      </c>
      <c r="I22" s="25" t="str">
        <f>VLOOKUP(H22,LUT!$M$2:$O$31,3,FALSE)</f>
        <v>T15</v>
      </c>
      <c r="J22" s="26"/>
      <c r="K22" s="26" t="str">
        <f>VLOOKUP(L22,LUT!$P$2:$Q$31,2,FALSE)</f>
        <v>T03</v>
      </c>
      <c r="L22" s="63" t="s">
        <v>146</v>
      </c>
      <c r="M22" s="64"/>
      <c r="N22" s="64"/>
      <c r="O22" s="89" t="str">
        <f>IF(ISBLANK(L22),"",VLOOKUP(L22,LUT!$P$2:$R$31,3,FALSE))</f>
        <v>%</v>
      </c>
      <c r="P22" s="65" t="str">
        <f>VLOOKUP(Q22,LUT!$S$2:$T$31,2,FALSE)</f>
        <v>B03</v>
      </c>
      <c r="Q22" s="63" t="s">
        <v>134</v>
      </c>
      <c r="R22" s="66" t="str">
        <f>IF(ISBLANK(Q22),"",VLOOKUP(Q22,LUT!$S$2:$U$31,3,FALSE))</f>
        <v>class</v>
      </c>
      <c r="T22" s="16"/>
    </row>
    <row r="23" spans="1:21" s="2" customFormat="1" ht="16.5" customHeight="1" x14ac:dyDescent="0.25">
      <c r="B23" s="24" t="str">
        <f>VLOOKUP(C23,LUT!$K$2:$L$41,2,FALSE)</f>
        <v>M25</v>
      </c>
      <c r="C23" s="61" t="s">
        <v>323</v>
      </c>
      <c r="D23" s="18"/>
      <c r="E23" s="18"/>
      <c r="F23" s="18"/>
      <c r="G23" s="24" t="str">
        <f>VLOOKUP(H23,LUT!$M$2:$N$31,2,FALSE)</f>
        <v>P04</v>
      </c>
      <c r="H23" s="61" t="s">
        <v>133</v>
      </c>
      <c r="I23" s="25" t="str">
        <f>VLOOKUP(H23,LUT!$M$2:$O$31,3,FALSE)</f>
        <v>T04,T16,T09</v>
      </c>
      <c r="J23" s="26"/>
      <c r="K23" s="26" t="str">
        <f>VLOOKUP(L23,LUT!$P$2:$Q$31,2,FALSE)</f>
        <v>T04</v>
      </c>
      <c r="L23" s="68" t="s">
        <v>139</v>
      </c>
      <c r="M23" s="67"/>
      <c r="N23" s="67"/>
      <c r="O23" s="89" t="str">
        <f>IF(ISBLANK(L23),"",VLOOKUP(L23,LUT!$P$2:$R$31,3,FALSE))</f>
        <v>class</v>
      </c>
      <c r="P23" s="65" t="str">
        <f>VLOOKUP(Q23,LUT!$S$2:$T$31,2,FALSE)</f>
        <v>B04</v>
      </c>
      <c r="Q23" s="63" t="s">
        <v>135</v>
      </c>
      <c r="R23" s="66" t="str">
        <f>IF(ISBLANK(Q23),"",VLOOKUP(Q23,LUT!$S$2:$U$31,3,FALSE))</f>
        <v>kg/dm³</v>
      </c>
      <c r="T23" s="16"/>
    </row>
    <row r="24" spans="1:21" s="2" customFormat="1" ht="16.5" customHeight="1" x14ac:dyDescent="0.25">
      <c r="B24" s="24" t="str">
        <f>VLOOKUP(C24,LUT!$K$2:$L$41,2,FALSE)</f>
        <v>M09</v>
      </c>
      <c r="C24" s="61" t="s">
        <v>320</v>
      </c>
      <c r="D24" s="18"/>
      <c r="E24" s="18"/>
      <c r="F24" s="18"/>
      <c r="G24" s="24" t="str">
        <f>VLOOKUP(H24,LUT!$M$2:$N$31,2,FALSE)</f>
        <v>P05</v>
      </c>
      <c r="H24" s="61" t="s">
        <v>131</v>
      </c>
      <c r="I24" s="25" t="str">
        <f>VLOOKUP(H24,LUT!$M$2:$O$31,3,FALSE)</f>
        <v>T09,T08,T10,</v>
      </c>
      <c r="J24" s="26"/>
      <c r="K24" s="26" t="str">
        <f>VLOOKUP(L24,LUT!$P$2:$Q$31,2,FALSE)</f>
        <v>T05</v>
      </c>
      <c r="L24" s="68" t="s">
        <v>391</v>
      </c>
      <c r="M24" s="67"/>
      <c r="N24" s="67"/>
      <c r="O24" s="89" t="str">
        <f>IF(ISBLANK(L24),"",VLOOKUP(L24,LUT!$P$2:$R$31,3,FALSE))</f>
        <v>value</v>
      </c>
      <c r="P24" s="65" t="str">
        <f>VLOOKUP(Q24,LUT!$S$2:$T$31,2,FALSE)</f>
        <v>B05</v>
      </c>
      <c r="Q24" s="63" t="s">
        <v>163</v>
      </c>
      <c r="R24" s="66" t="str">
        <f>IF(ISBLANK(Q24),"",VLOOKUP(Q24,LUT!$S$2:$U$31,3,FALSE))</f>
        <v>True/False</v>
      </c>
      <c r="T24" s="16"/>
    </row>
    <row r="25" spans="1:21" s="2" customFormat="1" ht="16.5" customHeight="1" x14ac:dyDescent="0.25">
      <c r="B25" s="24" t="str">
        <f>VLOOKUP(C25,LUT!$K$2:$L$41,2,FALSE)</f>
        <v>M16</v>
      </c>
      <c r="C25" s="61" t="s">
        <v>335</v>
      </c>
      <c r="D25" s="18"/>
      <c r="E25" s="18"/>
      <c r="F25" s="18"/>
      <c r="G25" s="24" t="str">
        <f>VLOOKUP(H25,LUT!$M$2:$N$31,2,FALSE)</f>
        <v>P06</v>
      </c>
      <c r="H25" s="61" t="s">
        <v>167</v>
      </c>
      <c r="I25" s="25" t="str">
        <f>VLOOKUP(H25,LUT!$M$2:$O$31,3,FALSE)</f>
        <v>T24,T25,T26</v>
      </c>
      <c r="J25" s="26"/>
      <c r="K25" s="26" t="str">
        <f>VLOOKUP(L25,LUT!$P$2:$Q$31,2,FALSE)</f>
        <v>T06</v>
      </c>
      <c r="L25" s="68" t="s">
        <v>136</v>
      </c>
      <c r="M25" s="67"/>
      <c r="N25" s="67"/>
      <c r="O25" s="89" t="str">
        <f>IF(ISBLANK(L25),"",VLOOKUP(L25,LUT!$P$2:$R$31,3,FALSE))</f>
        <v>mg/100g</v>
      </c>
      <c r="P25" s="65" t="str">
        <f>VLOOKUP(Q25,LUT!$S$2:$T$31,2,FALSE)</f>
        <v>B06</v>
      </c>
      <c r="Q25" s="63" t="s">
        <v>161</v>
      </c>
      <c r="R25" s="66" t="str">
        <f>IF(ISBLANK(Q25),"",VLOOKUP(Q25,LUT!$S$2:$U$31,3,FALSE))</f>
        <v>cm/h</v>
      </c>
      <c r="T25" s="16"/>
    </row>
    <row r="26" spans="1:21" s="2" customFormat="1" ht="16.5" customHeight="1" x14ac:dyDescent="0.25">
      <c r="B26" s="24" t="str">
        <f>VLOOKUP(C26,LUT!$K$2:$L$41,2,FALSE)</f>
        <v>M26</v>
      </c>
      <c r="C26" s="61" t="s">
        <v>332</v>
      </c>
      <c r="D26" s="18"/>
      <c r="E26" s="18"/>
      <c r="F26" s="18"/>
      <c r="G26" s="24" t="str">
        <f>VLOOKUP(H26,LUT!$M$2:$N$31,2,FALSE)</f>
        <v>P07</v>
      </c>
      <c r="H26" s="61" t="s">
        <v>126</v>
      </c>
      <c r="I26" s="25" t="str">
        <f>VLOOKUP(H26,LUT!$M$2:$O$31,3,FALSE)</f>
        <v>T06,T07,T08,T09</v>
      </c>
      <c r="J26" s="26"/>
      <c r="K26" s="26" t="str">
        <f>VLOOKUP(L26,LUT!$P$2:$Q$31,2,FALSE)</f>
        <v>T07</v>
      </c>
      <c r="L26" s="68" t="s">
        <v>140</v>
      </c>
      <c r="M26" s="67"/>
      <c r="N26" s="67"/>
      <c r="O26" s="89" t="str">
        <f>IF(ISBLANK(L26),"",VLOOKUP(L26,LUT!$P$2:$R$31,3,FALSE))</f>
        <v>mg/100g</v>
      </c>
      <c r="P26" s="65" t="str">
        <f>VLOOKUP(Q26,LUT!$S$2:$T$31,2,FALSE)</f>
        <v>B07</v>
      </c>
      <c r="Q26" s="63" t="s">
        <v>166</v>
      </c>
      <c r="R26" s="66" t="str">
        <f>IF(ISBLANK(Q26),"",VLOOKUP(Q26,LUT!$S$2:$U$31,3,FALSE))</f>
        <v>g/100g</v>
      </c>
      <c r="T26" s="16"/>
    </row>
    <row r="27" spans="1:21" s="2" customFormat="1" ht="16.5" customHeight="1" x14ac:dyDescent="0.25">
      <c r="B27" s="24" t="str">
        <f>VLOOKUP(C27,LUT!$K$2:$L$41,2,FALSE)</f>
        <v>M33</v>
      </c>
      <c r="C27" s="61" t="s">
        <v>339</v>
      </c>
      <c r="D27" s="18"/>
      <c r="E27" s="18"/>
      <c r="F27" s="18"/>
      <c r="G27" s="24" t="str">
        <f>VLOOKUP(H27,LUT!$M$2:$N$31,2,FALSE)</f>
        <v>P08</v>
      </c>
      <c r="H27" s="61" t="s">
        <v>129</v>
      </c>
      <c r="I27" s="25" t="str">
        <f>VLOOKUP(H27,LUT!$M$2:$O$31,3,FALSE)</f>
        <v>T09,T04,B01,T15,T12,T13,T17,T19,B07</v>
      </c>
      <c r="J27" s="26"/>
      <c r="K27" s="26" t="str">
        <f>VLOOKUP(L27,LUT!$P$2:$Q$31,2,FALSE)</f>
        <v>T08</v>
      </c>
      <c r="L27" s="68" t="s">
        <v>160</v>
      </c>
      <c r="M27" s="67"/>
      <c r="N27" s="67"/>
      <c r="O27" s="89" t="str">
        <f>IF(ISBLANK(L27),"",VLOOKUP(L27,LUT!$P$2:$R$31,3,FALSE))</f>
        <v>g/kg</v>
      </c>
      <c r="P27" s="65" t="str">
        <f>VLOOKUP(Q27,LUT!$S$2:$T$31,2,FALSE)</f>
        <v>B08</v>
      </c>
      <c r="Q27" s="63" t="s">
        <v>285</v>
      </c>
      <c r="R27" s="66" t="str">
        <f>IF(ISBLANK(Q27),"",VLOOKUP(Q27,LUT!$S$2:$U$31,3,FALSE))</f>
        <v>g/100g</v>
      </c>
      <c r="T27" s="16"/>
    </row>
    <row r="28" spans="1:21" s="2" customFormat="1" ht="16.5" customHeight="1" x14ac:dyDescent="0.25">
      <c r="B28" s="24" t="str">
        <f>VLOOKUP(C28,LUT!$K$2:$L$41,2,FALSE)</f>
        <v>M35</v>
      </c>
      <c r="C28" s="61" t="s">
        <v>180</v>
      </c>
      <c r="D28" s="18"/>
      <c r="E28" s="18"/>
      <c r="F28" s="18"/>
      <c r="G28" s="24" t="str">
        <f>VLOOKUP(H28,LUT!$M$2:$N$31,2,FALSE)</f>
        <v>P09</v>
      </c>
      <c r="H28" s="61" t="s">
        <v>165</v>
      </c>
      <c r="I28" s="25" t="str">
        <f>VLOOKUP(H28,LUT!$M$2:$O$31,3,FALSE)</f>
        <v>T04,T13,T12,</v>
      </c>
      <c r="J28" s="26"/>
      <c r="K28" s="26" t="str">
        <f>VLOOKUP(L28,LUT!$P$2:$Q$31,2,FALSE)</f>
        <v>T09</v>
      </c>
      <c r="L28" s="68" t="s">
        <v>187</v>
      </c>
      <c r="M28" s="67"/>
      <c r="N28" s="67"/>
      <c r="O28" s="89" t="str">
        <f>IF(ISBLANK(L28),"",VLOOKUP(L28,LUT!$P$2:$R$31,3,FALSE))</f>
        <v>%</v>
      </c>
      <c r="P28" s="65" t="str">
        <f>VLOOKUP(Q28,LUT!$S$2:$T$31,2,FALSE)</f>
        <v>B09</v>
      </c>
      <c r="Q28" s="96" t="s">
        <v>305</v>
      </c>
      <c r="R28" s="66" t="str">
        <f>IF(ISBLANK(Q28),"",VLOOKUP(Q28,LUT!$S$2:$U$31,3,FALSE))</f>
        <v>%</v>
      </c>
      <c r="T28" s="16"/>
    </row>
    <row r="29" spans="1:21" s="2" customFormat="1" ht="16.5" customHeight="1" x14ac:dyDescent="0.25">
      <c r="B29" s="24" t="str">
        <f>VLOOKUP(C29,LUT!$K$2:$L$41,2,FALSE)</f>
        <v>M37</v>
      </c>
      <c r="C29" s="61" t="s">
        <v>184</v>
      </c>
      <c r="D29" s="18"/>
      <c r="E29" s="18"/>
      <c r="F29" s="18"/>
      <c r="G29" s="24" t="str">
        <f>VLOOKUP(H29,LUT!$M$2:$N$31,2,FALSE)</f>
        <v>P10</v>
      </c>
      <c r="H29" s="61" t="s">
        <v>170</v>
      </c>
      <c r="I29" s="25" t="str">
        <f>VLOOKUP(H29,LUT!$M$2:$O$31,3,FALSE)</f>
        <v>B01,B02,</v>
      </c>
      <c r="J29" s="26"/>
      <c r="K29" s="26" t="str">
        <f>VLOOKUP(L29,LUT!$P$2:$Q$31,2,FALSE)</f>
        <v>T10</v>
      </c>
      <c r="L29" s="68" t="s">
        <v>152</v>
      </c>
      <c r="M29" s="67"/>
      <c r="N29" s="67"/>
      <c r="O29" s="89" t="str">
        <f>IF(ISBLANK(L29),"",VLOOKUP(L29,LUT!$P$2:$R$31,3,FALSE))</f>
        <v>g/kg</v>
      </c>
      <c r="P29" s="65" t="str">
        <f>VLOOKUP(Q29,LUT!$S$2:$T$31,2,FALSE)</f>
        <v>B10</v>
      </c>
      <c r="Q29" s="96" t="s">
        <v>453</v>
      </c>
      <c r="R29" s="66" t="str">
        <f>IF(ISBLANK(Q29),"",VLOOKUP(Q29,LUT!$S$2:$U$31,3,FALSE))</f>
        <v>%</v>
      </c>
      <c r="T29" s="16"/>
    </row>
    <row r="30" spans="1:21" s="2" customFormat="1" ht="16.5" customHeight="1" x14ac:dyDescent="0.25">
      <c r="B30" s="24" t="e">
        <f>VLOOKUP(C30,LUT!$K$2:$L$41,2,FALSE)</f>
        <v>#N/A</v>
      </c>
      <c r="C30" s="61"/>
      <c r="D30" s="18"/>
      <c r="E30" s="18"/>
      <c r="F30" s="18"/>
      <c r="G30" s="24" t="str">
        <f>VLOOKUP(H30,LUT!$M$2:$N$31,2,FALSE)</f>
        <v>P11</v>
      </c>
      <c r="H30" s="61" t="s">
        <v>130</v>
      </c>
      <c r="I30" s="25" t="str">
        <f>VLOOKUP(H30,LUT!$M$2:$O$31,3,FALSE)</f>
        <v>B06,T04,T02,T15,B02,B01,T18,</v>
      </c>
      <c r="J30" s="26"/>
      <c r="K30" s="26" t="str">
        <f>VLOOKUP(L30,LUT!$P$2:$Q$31,2,FALSE)</f>
        <v>T11</v>
      </c>
      <c r="L30" s="68" t="s">
        <v>143</v>
      </c>
      <c r="M30" s="67"/>
      <c r="N30" s="67"/>
      <c r="O30" s="89" t="str">
        <f>IF(ISBLANK(L30),"",VLOOKUP(L30,LUT!$P$2:$R$31,3,FALSE))</f>
        <v>g/kg</v>
      </c>
      <c r="P30" s="65" t="e">
        <f>VLOOKUP(Q30,LUT!$S$2:$T$31,2,FALSE)</f>
        <v>#N/A</v>
      </c>
      <c r="Q30" s="63"/>
      <c r="R30" s="66" t="str">
        <f>IF(ISBLANK(Q30),"",VLOOKUP(Q30,LUT!$S$2:$U$31,3,FALSE))</f>
        <v/>
      </c>
      <c r="T30" s="16"/>
    </row>
    <row r="31" spans="1:21" s="2" customFormat="1" ht="16.5" customHeight="1" x14ac:dyDescent="0.25">
      <c r="B31" s="24" t="e">
        <f>VLOOKUP(C31,LUT!$K$2:$L$41,2,FALSE)</f>
        <v>#N/A</v>
      </c>
      <c r="C31" s="61"/>
      <c r="D31" s="18"/>
      <c r="E31" s="18"/>
      <c r="F31" s="18"/>
      <c r="G31" s="24" t="str">
        <f>VLOOKUP(H31,LUT!$M$2:$N$31,2,FALSE)</f>
        <v>P12</v>
      </c>
      <c r="H31" s="61" t="s">
        <v>168</v>
      </c>
      <c r="I31" s="25" t="str">
        <f>VLOOKUP(H31,LUT!$M$2:$O$31,3,FALSE)</f>
        <v>T04,B01,T18,T09,B08,</v>
      </c>
      <c r="J31" s="26"/>
      <c r="K31" s="26" t="str">
        <f>VLOOKUP(L31,LUT!$P$2:$Q$31,2,FALSE)</f>
        <v>T12</v>
      </c>
      <c r="L31" s="68" t="s">
        <v>1</v>
      </c>
      <c r="M31" s="67"/>
      <c r="N31" s="67"/>
      <c r="O31" s="89" t="str">
        <f>IF(ISBLANK(L31),"",VLOOKUP(L31,LUT!$P$2:$R$31,3,FALSE))</f>
        <v>cmol(c)/kg</v>
      </c>
      <c r="P31" s="65" t="e">
        <f>VLOOKUP(Q31,LUT!$S$2:$T$31,2,FALSE)</f>
        <v>#N/A</v>
      </c>
      <c r="Q31" s="63"/>
      <c r="R31" s="66" t="str">
        <f>IF(ISBLANK(Q31),"",VLOOKUP(Q31,LUT!$S$2:$U$31,3,FALSE))</f>
        <v/>
      </c>
      <c r="T31" s="16"/>
    </row>
    <row r="32" spans="1:21" s="2" customFormat="1" ht="16.5" customHeight="1" x14ac:dyDescent="0.25">
      <c r="B32" s="24" t="e">
        <f>VLOOKUP(C32,LUT!$K$2:$L$41,2,FALSE)</f>
        <v>#N/A</v>
      </c>
      <c r="C32" s="61"/>
      <c r="D32" s="18"/>
      <c r="E32" s="18"/>
      <c r="F32" s="18"/>
      <c r="G32" s="24" t="str">
        <f>VLOOKUP(H32,LUT!$M$2:$N$31,2,FALSE)</f>
        <v>P13</v>
      </c>
      <c r="H32" s="61" t="s">
        <v>166</v>
      </c>
      <c r="I32" s="25" t="str">
        <f>VLOOKUP(H32,LUT!$M$2:$O$31,3,FALSE)</f>
        <v>T17,B01,T04,T01,</v>
      </c>
      <c r="J32" s="26"/>
      <c r="K32" s="26" t="str">
        <f>VLOOKUP(L32,LUT!$P$2:$Q$31,2,FALSE)</f>
        <v>T13</v>
      </c>
      <c r="L32" s="68" t="s">
        <v>159</v>
      </c>
      <c r="M32" s="67"/>
      <c r="N32" s="67"/>
      <c r="O32" s="89" t="str">
        <f>IF(ISBLANK(L32),"",VLOOKUP(L32,LUT!$P$2:$R$31,3,FALSE))</f>
        <v>cmol(c)/kg</v>
      </c>
      <c r="P32" s="65" t="e">
        <f>VLOOKUP(Q32,LUT!$S$2:$T$31,2,FALSE)</f>
        <v>#N/A</v>
      </c>
      <c r="Q32" s="63"/>
      <c r="R32" s="66" t="str">
        <f>IF(ISBLANK(Q32),"",VLOOKUP(Q32,LUT!$S$2:$U$31,3,FALSE))</f>
        <v/>
      </c>
      <c r="T32" s="16"/>
    </row>
    <row r="33" spans="2:20" s="2" customFormat="1" ht="16.5" customHeight="1" x14ac:dyDescent="0.25">
      <c r="B33" s="24" t="e">
        <f>VLOOKUP(C33,LUT!$K$2:$L$41,2,FALSE)</f>
        <v>#N/A</v>
      </c>
      <c r="C33" s="61"/>
      <c r="D33" s="18"/>
      <c r="E33" s="18"/>
      <c r="F33" s="18"/>
      <c r="G33" s="24" t="str">
        <f>VLOOKUP(H33,LUT!$M$2:$N$31,2,FALSE)</f>
        <v>P14</v>
      </c>
      <c r="H33" s="61" t="s">
        <v>169</v>
      </c>
      <c r="I33" s="25" t="str">
        <f>VLOOKUP(H33,LUT!$M$2:$O$31,3,FALSE)</f>
        <v>B05,T18,T04,</v>
      </c>
      <c r="J33" s="26"/>
      <c r="K33" s="26" t="str">
        <f>VLOOKUP(L33,LUT!$P$2:$Q$31,2,FALSE)</f>
        <v>T14</v>
      </c>
      <c r="L33" s="68" t="s">
        <v>157</v>
      </c>
      <c r="M33" s="67"/>
      <c r="N33" s="67"/>
      <c r="O33" s="89" t="str">
        <f>IF(ISBLANK(L33),"",VLOOKUP(L33,LUT!$P$2:$R$31,3,FALSE))</f>
        <v>dS/m</v>
      </c>
      <c r="P33" s="65" t="e">
        <f>VLOOKUP(Q33,LUT!$S$2:$T$31,2,FALSE)</f>
        <v>#N/A</v>
      </c>
      <c r="Q33" s="63"/>
      <c r="R33" s="66" t="str">
        <f>IF(ISBLANK(Q33),"",VLOOKUP(Q33,LUT!$S$2:$U$31,3,FALSE))</f>
        <v/>
      </c>
      <c r="T33" s="16"/>
    </row>
    <row r="34" spans="2:20" s="2" customFormat="1" ht="16.5" customHeight="1" x14ac:dyDescent="0.25">
      <c r="B34" s="24" t="e">
        <f>VLOOKUP(C34,LUT!$K$2:$L$41,2,FALSE)</f>
        <v>#N/A</v>
      </c>
      <c r="C34" s="61"/>
      <c r="D34" s="18"/>
      <c r="E34" s="18"/>
      <c r="F34" s="18"/>
      <c r="G34" s="24" t="str">
        <f>VLOOKUP(H34,LUT!$M$2:$N$31,2,FALSE)</f>
        <v>P15</v>
      </c>
      <c r="H34" s="61" t="s">
        <v>382</v>
      </c>
      <c r="I34" s="25" t="str">
        <f>VLOOKUP(H34,LUT!$M$2:$O$31,3,FALSE)</f>
        <v>T15,T02,T05,T11,</v>
      </c>
      <c r="J34" s="26"/>
      <c r="K34" s="26" t="str">
        <f>VLOOKUP(L34,LUT!$P$2:$Q$31,2,FALSE)</f>
        <v>T15</v>
      </c>
      <c r="L34" s="68" t="s">
        <v>394</v>
      </c>
      <c r="M34" s="67"/>
      <c r="N34" s="67"/>
      <c r="O34" s="89" t="str">
        <f>IF(ISBLANK(L34),"",VLOOKUP(L34,LUT!$P$2:$R$31,3,FALSE))</f>
        <v>class</v>
      </c>
      <c r="P34" s="65" t="e">
        <f>VLOOKUP(Q34,LUT!$S$2:$T$31,2,FALSE)</f>
        <v>#N/A</v>
      </c>
      <c r="Q34" s="63"/>
      <c r="R34" s="66" t="str">
        <f>IF(ISBLANK(Q34),"",VLOOKUP(Q34,LUT!$S$2:$U$31,3,FALSE))</f>
        <v/>
      </c>
      <c r="T34" s="16"/>
    </row>
    <row r="35" spans="2:20" s="2" customFormat="1" ht="16.5" customHeight="1" x14ac:dyDescent="0.25">
      <c r="B35" s="24" t="e">
        <f>VLOOKUP(C35,LUT!$K$2:$L$41,2,FALSE)</f>
        <v>#N/A</v>
      </c>
      <c r="C35" s="61"/>
      <c r="D35" s="18"/>
      <c r="E35" s="18"/>
      <c r="F35" s="18"/>
      <c r="G35" s="24" t="str">
        <f>VLOOKUP(H35,LUT!$M$2:$N$31,2,FALSE)</f>
        <v>P16</v>
      </c>
      <c r="H35" s="61" t="s">
        <v>127</v>
      </c>
      <c r="I35" s="25" t="str">
        <f>VLOOKUP(H35,LUT!$M$2:$O$31,3,FALSE)</f>
        <v>T04,B01,T18,B08,B04</v>
      </c>
      <c r="J35" s="26"/>
      <c r="K35" s="26" t="str">
        <f>VLOOKUP(L35,LUT!$P$2:$Q$31,2,FALSE)</f>
        <v>T16</v>
      </c>
      <c r="L35" s="68" t="s">
        <v>158</v>
      </c>
      <c r="M35" s="67"/>
      <c r="N35" s="67"/>
      <c r="O35" s="89" t="str">
        <f>IF(ISBLANK(L35),"",VLOOKUP(L35,LUT!$P$2:$R$31,3,FALSE))</f>
        <v>kg/dm³</v>
      </c>
      <c r="P35" s="65" t="e">
        <f>VLOOKUP(Q35,LUT!$S$2:$T$31,2,FALSE)</f>
        <v>#N/A</v>
      </c>
      <c r="Q35" s="63"/>
      <c r="R35" s="66" t="str">
        <f>IF(ISBLANK(Q35),"",VLOOKUP(Q35,LUT!$S$2:$U$31,3,FALSE))</f>
        <v/>
      </c>
      <c r="T35" s="16"/>
    </row>
    <row r="36" spans="2:20" s="2" customFormat="1" ht="16.5" customHeight="1" x14ac:dyDescent="0.25">
      <c r="B36" s="24" t="e">
        <f>VLOOKUP(C36,LUT!$K$2:$L$41,2,FALSE)</f>
        <v>#N/A</v>
      </c>
      <c r="C36" s="61"/>
      <c r="D36" s="18"/>
      <c r="E36" s="18"/>
      <c r="F36" s="18"/>
      <c r="G36" s="24" t="str">
        <f>VLOOKUP(H36,LUT!$M$2:$N$31,2,FALSE)</f>
        <v>P17</v>
      </c>
      <c r="H36" s="61" t="s">
        <v>99</v>
      </c>
      <c r="I36" s="25" t="str">
        <f>VLOOKUP(H36,LUT!$M$2:$O$31,3,FALSE)</f>
        <v>T19,T20,</v>
      </c>
      <c r="J36" s="26"/>
      <c r="K36" s="26" t="str">
        <f>VLOOKUP(L36,LUT!$P$2:$Q$31,2,FALSE)</f>
        <v>T17</v>
      </c>
      <c r="L36" s="68" t="s">
        <v>153</v>
      </c>
      <c r="M36" s="67"/>
      <c r="N36" s="67"/>
      <c r="O36" s="89" t="str">
        <f>IF(ISBLANK(L36),"",VLOOKUP(L36,LUT!$P$2:$R$31,3,FALSE))</f>
        <v>g/100g</v>
      </c>
      <c r="P36" s="65" t="e">
        <f>VLOOKUP(Q36,LUT!$S$2:$T$31,2,FALSE)</f>
        <v>#N/A</v>
      </c>
      <c r="Q36" s="63"/>
      <c r="R36" s="66" t="str">
        <f>IF(ISBLANK(Q36),"",VLOOKUP(Q36,LUT!$S$2:$U$31,3,FALSE))</f>
        <v/>
      </c>
      <c r="T36" s="16"/>
    </row>
    <row r="37" spans="2:20" s="2" customFormat="1" ht="16.5" customHeight="1" x14ac:dyDescent="0.25">
      <c r="B37" s="24" t="e">
        <f>VLOOKUP(C37,LUT!$K$2:$L$41,2,FALSE)</f>
        <v>#N/A</v>
      </c>
      <c r="C37" s="61"/>
      <c r="D37" s="18"/>
      <c r="E37" s="18"/>
      <c r="F37" s="18"/>
      <c r="G37" s="24" t="str">
        <f>VLOOKUP(H37,LUT!$M$2:$N$31,2,FALSE)</f>
        <v>P18</v>
      </c>
      <c r="H37" s="61" t="s">
        <v>132</v>
      </c>
      <c r="I37" s="25" t="str">
        <f>VLOOKUP(H37,LUT!$M$2:$O$31,3,FALSE)</f>
        <v>T20,</v>
      </c>
      <c r="J37" s="26"/>
      <c r="K37" s="26" t="str">
        <f>VLOOKUP(L37,LUT!$P$2:$Q$31,2,FALSE)</f>
        <v>T18</v>
      </c>
      <c r="L37" s="68" t="s">
        <v>150</v>
      </c>
      <c r="M37" s="67"/>
      <c r="N37" s="67"/>
      <c r="O37" s="89" t="str">
        <f>IF(ISBLANK(L37),"",VLOOKUP(L37,LUT!$P$2:$R$31,3,FALSE))</f>
        <v>g/100g</v>
      </c>
      <c r="P37" s="65" t="e">
        <f>VLOOKUP(Q37,LUT!$S$2:$T$31,2,FALSE)</f>
        <v>#N/A</v>
      </c>
      <c r="Q37" s="63"/>
      <c r="R37" s="66" t="str">
        <f>IF(ISBLANK(Q37),"",VLOOKUP(Q37,LUT!$S$2:$U$31,3,FALSE))</f>
        <v/>
      </c>
      <c r="T37" s="16"/>
    </row>
    <row r="38" spans="2:20" s="2" customFormat="1" ht="16.5" customHeight="1" x14ac:dyDescent="0.25">
      <c r="B38" s="24" t="e">
        <f>VLOOKUP(C38,LUT!$K$2:$L$41,2,FALSE)</f>
        <v>#N/A</v>
      </c>
      <c r="C38" s="61"/>
      <c r="D38" s="27"/>
      <c r="E38" s="27"/>
      <c r="F38" s="27"/>
      <c r="G38" s="24" t="str">
        <f>VLOOKUP(H38,LUT!$M$2:$N$31,2,FALSE)</f>
        <v>P19</v>
      </c>
      <c r="H38" s="61" t="s">
        <v>301</v>
      </c>
      <c r="I38" s="25" t="str">
        <f>VLOOKUP(H38,LUT!$M$2:$O$31,3,FALSE)</f>
        <v>T23,T21,T22,T24,</v>
      </c>
      <c r="J38" s="26"/>
      <c r="K38" s="26" t="str">
        <f>VLOOKUP(L38,LUT!$P$2:$Q$31,2,FALSE)</f>
        <v>T19</v>
      </c>
      <c r="L38" s="63" t="s">
        <v>98</v>
      </c>
      <c r="M38" s="64"/>
      <c r="N38" s="64"/>
      <c r="O38" s="89" t="str">
        <f>IF(ISBLANK(L38),"",VLOOKUP(L38,LUT!$P$2:$R$31,3,FALSE))</f>
        <v>%</v>
      </c>
      <c r="P38" s="65" t="e">
        <f>VLOOKUP(Q38,LUT!$S$2:$T$31,2,FALSE)</f>
        <v>#N/A</v>
      </c>
      <c r="Q38" s="63"/>
      <c r="R38" s="66" t="str">
        <f>IF(ISBLANK(Q38),"",VLOOKUP(Q38,LUT!$S$2:$U$31,3,FALSE))</f>
        <v/>
      </c>
      <c r="T38" s="16"/>
    </row>
    <row r="39" spans="2:20" s="2" customFormat="1" ht="16.5" customHeight="1" x14ac:dyDescent="0.25">
      <c r="B39" s="24" t="e">
        <f>VLOOKUP(C39,LUT!$K$2:$L$41,2,FALSE)</f>
        <v>#N/A</v>
      </c>
      <c r="C39" s="62"/>
      <c r="D39" s="27"/>
      <c r="E39" s="27"/>
      <c r="F39" s="27"/>
      <c r="G39" s="24" t="str">
        <f>VLOOKUP(H39,LUT!$M$2:$N$31,2,FALSE)</f>
        <v>P20</v>
      </c>
      <c r="H39" s="61" t="s">
        <v>281</v>
      </c>
      <c r="I39" s="25" t="str">
        <f>VLOOKUP(H39,LUT!$M$2:$O$31,3,FALSE)</f>
        <v>T21,T22,T23,T24,</v>
      </c>
      <c r="J39" s="26"/>
      <c r="K39" s="26" t="str">
        <f>VLOOKUP(L39,LUT!$P$2:$Q$31,2,FALSE)</f>
        <v>T20</v>
      </c>
      <c r="L39" s="63" t="s">
        <v>154</v>
      </c>
      <c r="M39" s="64"/>
      <c r="N39" s="64"/>
      <c r="O39" s="89" t="str">
        <f>IF(ISBLANK(L39),"",VLOOKUP(L39,LUT!$P$2:$R$31,3,FALSE))</f>
        <v>%</v>
      </c>
      <c r="P39" s="65" t="e">
        <f>VLOOKUP(Q39,LUT!$S$2:$T$31,2,FALSE)</f>
        <v>#N/A</v>
      </c>
      <c r="Q39" s="63"/>
      <c r="R39" s="66" t="str">
        <f>IF(ISBLANK(Q39),"",VLOOKUP(Q39,LUT!$S$2:$U$31,3,FALSE))</f>
        <v/>
      </c>
      <c r="S39" s="16"/>
    </row>
    <row r="40" spans="2:20" s="2" customFormat="1" ht="16.5" customHeight="1" x14ac:dyDescent="0.25">
      <c r="G40" s="24" t="str">
        <f>VLOOKUP(H40,LUT!$M$2:$N$31,2,FALSE)</f>
        <v>P21</v>
      </c>
      <c r="H40" s="120" t="s">
        <v>286</v>
      </c>
      <c r="I40" s="25" t="str">
        <f>VLOOKUP(H40,LUT!$M$2:$O$31,3,FALSE)</f>
        <v>T22,T25,T21,</v>
      </c>
      <c r="K40" s="26" t="str">
        <f>VLOOKUP(L40,LUT!$P$2:$Q$31,2,FALSE)</f>
        <v>T21</v>
      </c>
      <c r="L40" s="116" t="s">
        <v>488</v>
      </c>
      <c r="O40" s="89" t="str">
        <f>IF(ISBLANK(L40),"",VLOOKUP(L40,LUT!$P$2:$R$31,3,FALSE))</f>
        <v>mg/kg</v>
      </c>
      <c r="P40" s="65" t="e">
        <f>VLOOKUP(Q40,LUT!$S$2:$T$31,2,FALSE)</f>
        <v>#N/A</v>
      </c>
      <c r="Q40" s="63"/>
      <c r="R40" s="66" t="str">
        <f>IF(ISBLANK(Q40),"",VLOOKUP(Q40,LUT!$S$2:$U$31,3,FALSE))</f>
        <v/>
      </c>
    </row>
    <row r="41" spans="2:20" ht="16.5" customHeight="1" x14ac:dyDescent="0.25">
      <c r="G41" s="24" t="str">
        <f>VLOOKUP(H41,LUT!$M$2:$N$31,2,FALSE)</f>
        <v>P22</v>
      </c>
      <c r="H41" s="120" t="s">
        <v>302</v>
      </c>
      <c r="I41" s="25" t="str">
        <f>VLOOKUP(H41,LUT!$M$2:$O$31,3,FALSE)</f>
        <v>T21,T22,T23,T24,</v>
      </c>
      <c r="K41" s="26" t="str">
        <f>VLOOKUP(L41,LUT!$P$2:$Q$31,2,FALSE)</f>
        <v>T22</v>
      </c>
      <c r="L41" s="116" t="s">
        <v>287</v>
      </c>
      <c r="M41" s="2"/>
      <c r="N41" s="2"/>
      <c r="O41" s="89" t="str">
        <f>IF(ISBLANK(L41),"",VLOOKUP(L41,LUT!$P$2:$R$31,3,FALSE))</f>
        <v>&lt;vary&gt;</v>
      </c>
      <c r="P41" s="65" t="e">
        <f>VLOOKUP(Q41,LUT!$S$2:$T$31,2,FALSE)</f>
        <v>#N/A</v>
      </c>
      <c r="Q41" s="63"/>
      <c r="R41" s="66" t="str">
        <f>IF(ISBLANK(Q41),"",VLOOKUP(Q41,LUT!$S$2:$U$31,3,FALSE))</f>
        <v/>
      </c>
    </row>
    <row r="42" spans="2:20" ht="16.5" customHeight="1" x14ac:dyDescent="0.25">
      <c r="G42" s="24" t="str">
        <f>VLOOKUP(H42,LUT!$M$2:$N$31,2,FALSE)</f>
        <v>P23</v>
      </c>
      <c r="H42" s="120" t="s">
        <v>310</v>
      </c>
      <c r="I42" s="25" t="str">
        <f>VLOOKUP(H42,LUT!$M$2:$O$31,3,FALSE)</f>
        <v>T21,T22,T24,T26,</v>
      </c>
      <c r="K42" s="26" t="str">
        <f>VLOOKUP(L42,LUT!$P$2:$Q$31,2,FALSE)</f>
        <v>T23</v>
      </c>
      <c r="L42" s="116" t="s">
        <v>303</v>
      </c>
      <c r="M42" s="2"/>
      <c r="N42" s="2"/>
      <c r="O42" s="89" t="str">
        <f>IF(ISBLANK(L42),"",VLOOKUP(L42,LUT!$P$2:$R$31,3,FALSE))</f>
        <v>&lt;vary&gt;</v>
      </c>
      <c r="P42" s="65" t="e">
        <f>VLOOKUP(Q42,LUT!$S$2:$T$31,2,FALSE)</f>
        <v>#N/A</v>
      </c>
      <c r="Q42" s="63"/>
      <c r="R42" s="66" t="str">
        <f>IF(ISBLANK(Q42),"",VLOOKUP(Q42,LUT!$S$2:$U$31,3,FALSE))</f>
        <v/>
      </c>
    </row>
    <row r="43" spans="2:20" ht="16.5" customHeight="1" x14ac:dyDescent="0.25">
      <c r="G43" s="24" t="str">
        <f>VLOOKUP(H43,LUT!$M$2:$N$31,2,FALSE)</f>
        <v>P24</v>
      </c>
      <c r="H43" s="120" t="s">
        <v>311</v>
      </c>
      <c r="I43" s="25" t="str">
        <f>VLOOKUP(H43,LUT!$M$2:$O$31,3,FALSE)</f>
        <v>T21,T22,T25,</v>
      </c>
      <c r="K43" s="26" t="str">
        <f>VLOOKUP(L43,LUT!$P$2:$Q$31,2,FALSE)</f>
        <v>T24</v>
      </c>
      <c r="L43" s="116" t="s">
        <v>282</v>
      </c>
      <c r="M43" s="2"/>
      <c r="N43" s="2"/>
      <c r="O43" s="89" t="str">
        <f>IF(ISBLANK(L43),"",VLOOKUP(L43,LUT!$P$2:$R$31,3,FALSE))</f>
        <v>%</v>
      </c>
      <c r="P43" s="65" t="e">
        <f>VLOOKUP(Q43,LUT!$S$2:$T$31,2,FALSE)</f>
        <v>#N/A</v>
      </c>
      <c r="Q43" s="63"/>
      <c r="R43" s="66" t="str">
        <f>IF(ISBLANK(Q43),"",VLOOKUP(Q43,LUT!$S$2:$U$31,3,FALSE))</f>
        <v/>
      </c>
    </row>
    <row r="44" spans="2:20" ht="16.5" customHeight="1" x14ac:dyDescent="0.25">
      <c r="G44" s="24" t="str">
        <f>VLOOKUP(H44,LUT!$M$2:$N$31,2,FALSE)</f>
        <v>P25</v>
      </c>
      <c r="H44" s="120" t="s">
        <v>313</v>
      </c>
      <c r="I44" s="25" t="str">
        <f>VLOOKUP(H44,LUT!$M$2:$O$31,3,FALSE)</f>
        <v>T23,T21,T22,T24,</v>
      </c>
      <c r="K44" s="26" t="str">
        <f>VLOOKUP(L44,LUT!$P$2:$Q$31,2,FALSE)</f>
        <v>T25</v>
      </c>
      <c r="L44" s="116" t="s">
        <v>307</v>
      </c>
      <c r="M44" s="2"/>
      <c r="N44" s="2"/>
      <c r="O44" s="89" t="str">
        <f>IF(ISBLANK(L44),"",VLOOKUP(L44,LUT!$P$2:$R$31,3,FALSE))</f>
        <v>&lt;vary&gt;</v>
      </c>
      <c r="P44" s="65" t="e">
        <f>VLOOKUP(Q44,LUT!$S$2:$T$31,2,FALSE)</f>
        <v>#N/A</v>
      </c>
      <c r="Q44" s="63"/>
      <c r="R44" s="66" t="str">
        <f>IF(ISBLANK(Q44),"",VLOOKUP(Q44,LUT!$S$2:$U$31,3,FALSE))</f>
        <v/>
      </c>
    </row>
    <row r="45" spans="2:20" ht="16.5" customHeight="1" x14ac:dyDescent="0.25">
      <c r="G45" s="24" t="str">
        <f>VLOOKUP(H45,LUT!$M$2:$N$31,2,FALSE)</f>
        <v>P26</v>
      </c>
      <c r="H45" s="120" t="s">
        <v>312</v>
      </c>
      <c r="I45" s="25" t="str">
        <f>VLOOKUP(H45,LUT!$M$2:$O$31,3,FALSE)</f>
        <v>T22,T25,T21,</v>
      </c>
      <c r="K45" s="26" t="str">
        <f>VLOOKUP(L45,LUT!$P$2:$Q$31,2,FALSE)</f>
        <v>T26</v>
      </c>
      <c r="L45" s="116" t="s">
        <v>306</v>
      </c>
      <c r="M45" s="2"/>
      <c r="N45" s="2"/>
      <c r="O45" s="89" t="str">
        <f>IF(ISBLANK(L45),"",VLOOKUP(L45,LUT!$P$2:$R$31,3,FALSE))</f>
        <v>&lt;vary&gt;</v>
      </c>
      <c r="P45" s="65" t="e">
        <f>VLOOKUP(Q45,LUT!$S$2:$T$31,2,FALSE)</f>
        <v>#N/A</v>
      </c>
      <c r="Q45" s="63"/>
      <c r="R45" s="66" t="str">
        <f>IF(ISBLANK(Q45),"",VLOOKUP(Q45,LUT!$S$2:$U$31,3,FALSE))</f>
        <v/>
      </c>
    </row>
    <row r="46" spans="2:20" ht="16.5" customHeight="1" x14ac:dyDescent="0.25">
      <c r="G46" s="24" t="str">
        <f>VLOOKUP(H46,LUT!$M$2:$N$31,2,FALSE)</f>
        <v>P27</v>
      </c>
      <c r="H46" s="120" t="s">
        <v>308</v>
      </c>
      <c r="I46" s="25" t="str">
        <f>VLOOKUP(H46,LUT!$M$2:$O$31,3,FALSE)</f>
        <v>T21,T22,T23,T24,T25,T26,</v>
      </c>
      <c r="K46" s="26" t="str">
        <f>VLOOKUP(L46,LUT!$P$2:$Q$31,2,FALSE)</f>
        <v>T27</v>
      </c>
      <c r="L46" s="116" t="s">
        <v>290</v>
      </c>
      <c r="M46" s="2"/>
      <c r="N46" s="2"/>
      <c r="O46" s="89" t="str">
        <f>IF(ISBLANK(L46),"",VLOOKUP(L46,LUT!$P$2:$R$31,3,FALSE))</f>
        <v>&lt;vary&gt;</v>
      </c>
      <c r="P46" s="65" t="e">
        <f>VLOOKUP(Q46,LUT!$S$2:$T$31,2,FALSE)</f>
        <v>#N/A</v>
      </c>
      <c r="Q46" s="63"/>
      <c r="R46" s="66" t="str">
        <f>IF(ISBLANK(Q46),"",VLOOKUP(Q46,LUT!$S$2:$U$31,3,FALSE))</f>
        <v/>
      </c>
    </row>
    <row r="47" spans="2:20" ht="16.5" customHeight="1" x14ac:dyDescent="0.25">
      <c r="G47" s="24" t="str">
        <f>VLOOKUP(H47,LUT!$M$2:$N$31,2,FALSE)</f>
        <v>P28</v>
      </c>
      <c r="H47" s="120" t="s">
        <v>291</v>
      </c>
      <c r="I47" s="25" t="str">
        <f>VLOOKUP(H47,LUT!$M$2:$O$31,3,FALSE)</f>
        <v>T27,T28,T29,</v>
      </c>
      <c r="K47" s="26" t="str">
        <f>VLOOKUP(L47,LUT!$P$2:$Q$31,2,FALSE)</f>
        <v>T28</v>
      </c>
      <c r="L47" s="116" t="s">
        <v>292</v>
      </c>
      <c r="M47" s="2"/>
      <c r="N47" s="2"/>
      <c r="O47" s="89" t="str">
        <f>IF(ISBLANK(L47),"",VLOOKUP(L47,LUT!$P$2:$R$31,3,FALSE))</f>
        <v>&lt;vary&gt;</v>
      </c>
      <c r="P47" s="65" t="e">
        <f>VLOOKUP(Q47,LUT!$S$2:$T$31,2,FALSE)</f>
        <v>#N/A</v>
      </c>
      <c r="Q47" s="63"/>
      <c r="R47" s="66" t="str">
        <f>IF(ISBLANK(Q47),"",VLOOKUP(Q47,LUT!$S$2:$U$31,3,FALSE))</f>
        <v/>
      </c>
    </row>
    <row r="48" spans="2:20" ht="16.5" customHeight="1" x14ac:dyDescent="0.25">
      <c r="G48" s="24" t="str">
        <f>VLOOKUP(H48,LUT!$M$2:$N$31,2,FALSE)</f>
        <v>P29</v>
      </c>
      <c r="H48" s="120" t="s">
        <v>383</v>
      </c>
      <c r="I48" s="25" t="str">
        <f>VLOOKUP(H48,LUT!$M$2:$O$31,3,FALSE)</f>
        <v>T14,T17,T04,</v>
      </c>
      <c r="K48" s="26" t="str">
        <f>VLOOKUP(L48,LUT!$P$2:$Q$31,2,FALSE)</f>
        <v>T29</v>
      </c>
      <c r="L48" s="116" t="s">
        <v>293</v>
      </c>
      <c r="M48" s="2"/>
      <c r="N48" s="2"/>
      <c r="O48" s="89" t="str">
        <f>IF(ISBLANK(L48),"",VLOOKUP(L48,LUT!$P$2:$R$31,3,FALSE))</f>
        <v>&lt;vary&gt;</v>
      </c>
      <c r="P48" s="65" t="e">
        <f>VLOOKUP(Q48,LUT!$S$2:$T$31,2,FALSE)</f>
        <v>#N/A</v>
      </c>
      <c r="Q48" s="63"/>
      <c r="R48" s="66" t="str">
        <f>IF(ISBLANK(Q48),"",VLOOKUP(Q48,LUT!$S$2:$U$31,3,FALSE))</f>
        <v/>
      </c>
    </row>
    <row r="49" spans="7:18" ht="16.5" customHeight="1" x14ac:dyDescent="0.25">
      <c r="G49" s="24" t="e">
        <f>VLOOKUP(H49,LUT!$M$2:$N$31,2,FALSE)</f>
        <v>#N/A</v>
      </c>
      <c r="H49" s="121"/>
      <c r="I49" s="25" t="e">
        <f>VLOOKUP(H49,LUT!$M$2:$O$31,3,FALSE)</f>
        <v>#N/A</v>
      </c>
      <c r="K49" s="26" t="e">
        <f>VLOOKUP(L49,LUT!$P$2:$Q$31,2,FALSE)</f>
        <v>#N/A</v>
      </c>
      <c r="L49" s="117"/>
      <c r="M49" s="118"/>
      <c r="N49" s="118"/>
      <c r="O49" s="119"/>
      <c r="P49" s="65" t="e">
        <f>VLOOKUP(Q49,LUT!$S$2:$T$31,2,FALSE)</f>
        <v>#N/A</v>
      </c>
      <c r="Q49" s="69"/>
      <c r="R49" s="72" t="str">
        <f>IF(ISBLANK(Q49),"",VLOOKUP(Q49,LUT!$S$2:$U$31,3,FALSE))</f>
        <v/>
      </c>
    </row>
    <row r="59" spans="7:18" ht="16.5" customHeight="1" x14ac:dyDescent="0.25">
      <c r="L59" s="4" t="s">
        <v>403</v>
      </c>
    </row>
  </sheetData>
  <sheetProtection password="CF0F" sheet="1" objects="1" scenarios="1" selectLockedCells="1"/>
  <mergeCells count="4">
    <mergeCell ref="D15:E15"/>
    <mergeCell ref="L17:R17"/>
    <mergeCell ref="L18:O18"/>
    <mergeCell ref="Q18:R18"/>
  </mergeCells>
  <conditionalFormatting sqref="C3:C9">
    <cfRule type="expression" dxfId="53" priority="10">
      <formula>IF(AND(C3&lt;&gt;"",C3=$C$15),1,0)</formula>
    </cfRule>
  </conditionalFormatting>
  <conditionalFormatting sqref="C14">
    <cfRule type="expression" dxfId="52" priority="9">
      <formula>ISBLANK(C15)</formula>
    </cfRule>
  </conditionalFormatting>
  <conditionalFormatting sqref="L3:L12">
    <cfRule type="expression" dxfId="51" priority="11">
      <formula>IF(AND(L3&lt;&gt;"",L3=$L$15),1,0)</formula>
    </cfRule>
  </conditionalFormatting>
  <conditionalFormatting sqref="L14">
    <cfRule type="expression" dxfId="50" priority="12">
      <formula>ISBLANK(L15)</formula>
    </cfRule>
  </conditionalFormatting>
  <conditionalFormatting sqref="L20:L49">
    <cfRule type="expression" dxfId="49" priority="8">
      <formula>IF(ISERROR(FIND(K20,$I$17)),0,1)</formula>
    </cfRule>
  </conditionalFormatting>
  <conditionalFormatting sqref="G21:H39">
    <cfRule type="expression" dxfId="48" priority="7">
      <formula>IF(ISERROR(FIND(G21,$E$15)),0,1)</formula>
    </cfRule>
  </conditionalFormatting>
  <conditionalFormatting sqref="Q20:Q49">
    <cfRule type="expression" dxfId="47" priority="6">
      <formula>IF(ISERROR(FIND(P20,$I$17)),0,1)</formula>
    </cfRule>
  </conditionalFormatting>
  <conditionalFormatting sqref="C10:C12">
    <cfRule type="expression" dxfId="46" priority="3">
      <formula>IF(AND(C10&lt;&gt;"",C10=$C$15),1,0)</formula>
    </cfRule>
  </conditionalFormatting>
  <conditionalFormatting sqref="G40:G49">
    <cfRule type="expression" dxfId="45" priority="2">
      <formula>IF(ISERROR(FIND(G40,$E$15)),0,1)</formula>
    </cfRule>
  </conditionalFormatting>
  <conditionalFormatting sqref="H20:H39">
    <cfRule type="expression" dxfId="44" priority="144">
      <formula>IF(ISERROR(FIND(G20,$D$17)),0,1)</formula>
    </cfRule>
  </conditionalFormatting>
  <conditionalFormatting sqref="C21:C39">
    <cfRule type="expression" dxfId="43" priority="145">
      <formula>IF(ISERROR(FIND(B21,$D$17)),0,1)</formula>
    </cfRule>
  </conditionalFormatting>
  <conditionalFormatting sqref="C20">
    <cfRule type="expression" dxfId="42" priority="146">
      <formula>IF(ISERROR(FIND(B20,$D$17)),0,1)</formula>
    </cfRule>
  </conditionalFormatting>
  <dataValidations disablePrompts="1" count="3">
    <dataValidation type="whole" allowBlank="1" showInputMessage="1" showErrorMessage="1" sqref="Q3:Q12">
      <formula1>0</formula1>
      <formula2>10</formula2>
    </dataValidation>
    <dataValidation type="list" showInputMessage="1" showErrorMessage="1" sqref="L15">
      <formula1>$L$3:$L$13</formula1>
    </dataValidation>
    <dataValidation type="list" showInputMessage="1" showErrorMessage="1" sqref="C15">
      <formula1>$C$3:$C$13</formula1>
    </dataValidation>
  </dataValidations>
  <pageMargins left="0.59055118110236227" right="0.23622047244094491" top="0.78740157480314965" bottom="0.59055118110236227" header="0.31496062992125984" footer="0.31496062992125984"/>
  <pageSetup paperSize="9" scale="51" orientation="landscape" horizontalDpi="4294967293" r:id="rId1"/>
  <headerFooter>
    <oddHeader>&amp;L&amp;G &amp;C&amp;"-,Krepko"&amp;12Linking 
soil ecosystem services and threats 
to soil manageement and data&amp;RT1.3.2 Linking Alpine soil information, soil ecosystem services and ecosystem management
Agricultural Institute of Slovenia</oddHeader>
    <oddFooter>&amp;L&amp;G&amp;C&amp;A&amp;R&amp;D</oddFooter>
  </headerFooter>
  <ignoredErrors>
    <ignoredError sqref="P30 P31:P49 I49 G49 R30:R49" evalError="1"/>
  </ignoredErrors>
  <drawing r:id="rId2"/>
  <legacyDrawingHF r:id="rId3"/>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LUT!$K$2:$K$41</xm:f>
          </x14:formula1>
          <xm:sqref>H20:H39 C20:C39</xm:sqref>
        </x14:dataValidation>
        <x14:dataValidation type="list" allowBlank="1" showInputMessage="1" showErrorMessage="1">
          <x14:formula1>
            <xm:f>LUT!$P$2:$P$41</xm:f>
          </x14:formula1>
          <xm:sqref>L20:L39</xm:sqref>
        </x14:dataValidation>
        <x14:dataValidation type="list" allowBlank="1" showInputMessage="1" showErrorMessage="1">
          <x14:formula1>
            <xm:f>LUT!$F$2:$F$31</xm:f>
          </x14:formula1>
          <xm:sqref>L3:N12</xm:sqref>
        </x14:dataValidation>
        <x14:dataValidation type="list" showInputMessage="1" showErrorMessage="1">
          <x14:formula1>
            <xm:f>LUT!$S$2:$S$41</xm:f>
          </x14:formula1>
          <xm:sqref>Q20:Q49</xm:sqref>
        </x14:dataValidation>
        <x14:dataValidation type="list" allowBlank="1" showInputMessage="1" showErrorMessage="1">
          <x14:formula1>
            <xm:f>LUT!$P$2:$P$31</xm:f>
          </x14:formula1>
          <xm:sqref>M20:N39</xm:sqref>
        </x14:dataValidation>
        <x14:dataValidation type="list" allowBlank="1" showInputMessage="1" showErrorMessage="1">
          <x14:formula1>
            <xm:f>LUT!$B$2:$B$31</xm:f>
          </x14:formula1>
          <xm:sqref>C3:C12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windowProtection="1" showGridLines="0" showRowColHeaders="0" tabSelected="1" zoomScale="85" zoomScaleNormal="85" zoomScaleSheetLayoutView="70" workbookViewId="0">
      <selection activeCell="B5" sqref="A1:XFD1048576"/>
    </sheetView>
  </sheetViews>
  <sheetFormatPr defaultRowHeight="16.5" customHeight="1" x14ac:dyDescent="0.25"/>
  <cols>
    <col min="1" max="1" width="4.28515625" style="4" customWidth="1"/>
    <col min="2" max="2" width="6" style="4" hidden="1" customWidth="1"/>
    <col min="3" max="3" width="69.140625" style="4" customWidth="1"/>
    <col min="4" max="4" width="17.7109375" style="11" hidden="1" customWidth="1"/>
    <col min="5" max="5" width="19.42578125" style="4" hidden="1" customWidth="1"/>
    <col min="6" max="6" width="2.5703125" style="4" customWidth="1"/>
    <col min="7" max="7" width="6" style="4" hidden="1" customWidth="1"/>
    <col min="8" max="8" width="64.42578125" style="4" customWidth="1"/>
    <col min="9" max="9" width="20.5703125" style="4" hidden="1" customWidth="1"/>
    <col min="10" max="10" width="2.42578125" style="4" customWidth="1"/>
    <col min="11" max="11" width="7" style="4" hidden="1" customWidth="1"/>
    <col min="12" max="12" width="54.7109375" style="4" customWidth="1"/>
    <col min="13" max="13" width="17.140625" style="4" hidden="1" customWidth="1"/>
    <col min="14" max="14" width="20" style="4" hidden="1" customWidth="1"/>
    <col min="15" max="15" width="8.7109375" style="4" customWidth="1"/>
    <col min="16" max="16" width="10.5703125" style="4" hidden="1" customWidth="1"/>
    <col min="17" max="17" width="44.7109375" style="4" customWidth="1"/>
    <col min="18" max="18" width="9.42578125" style="4" customWidth="1"/>
    <col min="19" max="19" width="18.42578125" style="11" customWidth="1"/>
    <col min="20" max="20" width="18.5703125" style="4" customWidth="1"/>
    <col min="21" max="21" width="14.5703125" style="4" customWidth="1"/>
    <col min="22" max="22" width="5" style="4" customWidth="1"/>
    <col min="23" max="16384" width="9.140625" style="4"/>
  </cols>
  <sheetData>
    <row r="1" spans="2:24" ht="41.25" customHeight="1" x14ac:dyDescent="0.25">
      <c r="B1" s="2"/>
      <c r="C1" s="86" t="s">
        <v>469</v>
      </c>
      <c r="D1" s="3"/>
      <c r="P1" s="3"/>
      <c r="Q1" s="3"/>
      <c r="R1" s="3"/>
      <c r="S1" s="4"/>
      <c r="V1" s="3"/>
      <c r="W1" s="5"/>
    </row>
    <row r="2" spans="2:24" s="6" customFormat="1" ht="37.5" customHeight="1" x14ac:dyDescent="0.25">
      <c r="C2" s="85" t="str">
        <f>" SOIL ECOSYSTEM SERVICES relevant to "&amp;CHAR(10)&amp;C1</f>
        <v xml:space="preserve"> SOIL ECOSYSTEM SERVICES relevant to 
Sports and Tourism</v>
      </c>
      <c r="D2" s="7" t="s">
        <v>369</v>
      </c>
      <c r="E2" s="7" t="s">
        <v>371</v>
      </c>
      <c r="F2" s="7"/>
      <c r="H2" s="7" t="s">
        <v>390</v>
      </c>
      <c r="I2" s="7"/>
      <c r="J2" s="7"/>
      <c r="L2" s="85" t="str">
        <f>"SOIL THREATS relevant to "&amp;CHAR(10)&amp;C1</f>
        <v>SOIL THREATS relevant to 
Sports and Tourism</v>
      </c>
      <c r="M2" s="7" t="s">
        <v>121</v>
      </c>
      <c r="N2" s="7" t="s">
        <v>122</v>
      </c>
      <c r="Q2" s="7" t="s">
        <v>392</v>
      </c>
    </row>
    <row r="3" spans="2:24" ht="16.5" customHeight="1" x14ac:dyDescent="0.3">
      <c r="B3" s="8" t="str">
        <f>VLOOKUP(C3,LUT!$B$2:$E$31,4,FALSE)</f>
        <v>S11</v>
      </c>
      <c r="C3" s="57" t="s">
        <v>172</v>
      </c>
      <c r="D3" s="56" t="str">
        <f>VLOOKUP(C3,LUT!$B$2:$C$31,2,FALSE)</f>
        <v>M15,M22, M21,M37,M38,M39,M26,6</v>
      </c>
      <c r="E3" s="56" t="str">
        <f>VLOOKUP(C3,LUT!$B$2:$D$31,3,FALSE)</f>
        <v>P16,P02,P11,</v>
      </c>
      <c r="F3" s="9"/>
      <c r="H3" s="9">
        <v>10</v>
      </c>
      <c r="I3" s="9"/>
      <c r="J3" s="9"/>
      <c r="K3" s="10" t="str">
        <f>VLOOKUP(L3,LUT!$F$2:$I$31,4,FALSE)</f>
        <v>H01</v>
      </c>
      <c r="L3" s="58" t="s">
        <v>357</v>
      </c>
      <c r="M3" s="56" t="str">
        <f>VLOOKUP(L3,LUT!$F$2:$G$31,2,FALSE)</f>
        <v>M11,M02,M16,M18,M33,M24,</v>
      </c>
      <c r="N3" s="56" t="str">
        <f>VLOOKUP(L3,LUT!$F$2:$H$31,3,FALSE)</f>
        <v>P02,P03,P05,P11,P13,P10,</v>
      </c>
      <c r="Q3" s="9">
        <v>10</v>
      </c>
      <c r="X3" s="11"/>
    </row>
    <row r="4" spans="2:24" ht="16.5" customHeight="1" x14ac:dyDescent="0.3">
      <c r="B4" s="8" t="str">
        <f>VLOOKUP(C4,LUT!$B$2:$E$31,4,FALSE)</f>
        <v>S10</v>
      </c>
      <c r="C4" s="57" t="s">
        <v>94</v>
      </c>
      <c r="D4" s="56" t="str">
        <f>VLOOKUP(C4,LUT!$B$2:$C$31,2,FALSE)</f>
        <v>M15,M22,M37,M39,</v>
      </c>
      <c r="E4" s="56" t="str">
        <f>VLOOKUP(C4,LUT!$B$2:$D$31,3,FALSE)</f>
        <v>P28,P27,</v>
      </c>
      <c r="F4" s="9"/>
      <c r="H4" s="9">
        <v>9</v>
      </c>
      <c r="I4" s="9"/>
      <c r="J4" s="9"/>
      <c r="K4" s="10" t="str">
        <f>VLOOKUP(L4,LUT!$F$2:$I$31,4,FALSE)</f>
        <v>H08</v>
      </c>
      <c r="L4" s="58" t="s">
        <v>95</v>
      </c>
      <c r="M4" s="56" t="str">
        <f>VLOOKUP(L4,LUT!$F$2:$G$31,2,FALSE)</f>
        <v>M09,M02,M19,M33</v>
      </c>
      <c r="N4" s="56" t="str">
        <f>VLOOKUP(L4,LUT!$F$2:$H$31,3,FALSE)</f>
        <v>P14,P02,P05,P16,P17,</v>
      </c>
      <c r="Q4" s="9">
        <v>8</v>
      </c>
      <c r="X4" s="11"/>
    </row>
    <row r="5" spans="2:24" ht="16.5" customHeight="1" x14ac:dyDescent="0.3">
      <c r="B5" s="8" t="str">
        <f>VLOOKUP(C5,LUT!$B$2:$E$31,4,FALSE)</f>
        <v>S05</v>
      </c>
      <c r="C5" s="57" t="s">
        <v>90</v>
      </c>
      <c r="D5" s="56" t="str">
        <f>VLOOKUP(C5,LUT!$B$2:$C$31,2,FALSE)</f>
        <v>M02,M04,M09,M13,M14,M18,M19,M16,M17,M33,M24,</v>
      </c>
      <c r="E5" s="56" t="str">
        <f>VLOOKUP(C5,LUT!$B$2:$D$31,3,FALSE)</f>
        <v>P11,P03,P05,P10,</v>
      </c>
      <c r="F5" s="9"/>
      <c r="H5" s="9">
        <v>6</v>
      </c>
      <c r="I5" s="9"/>
      <c r="J5" s="9"/>
      <c r="K5" s="10" t="str">
        <f>VLOOKUP(L5,LUT!$F$2:$I$31,4,FALSE)</f>
        <v>H06</v>
      </c>
      <c r="L5" s="58" t="s">
        <v>50</v>
      </c>
      <c r="M5" s="56" t="str">
        <f>VLOOKUP(L5,LUT!$F$2:$G$31,2,FALSE)</f>
        <v>M08,M21,M28,M32,</v>
      </c>
      <c r="N5" s="56" t="str">
        <f>VLOOKUP(L5,LUT!$F$2:$H$31,3,FALSE)</f>
        <v>P20,P21,P19,P23,P24,P25,P26,P27,</v>
      </c>
      <c r="Q5" s="9">
        <v>7</v>
      </c>
      <c r="X5" s="11"/>
    </row>
    <row r="6" spans="2:24" ht="16.5" customHeight="1" x14ac:dyDescent="0.3">
      <c r="B6" s="8" t="str">
        <f>VLOOKUP(C6,LUT!$B$2:$E$31,4,FALSE)</f>
        <v>S09</v>
      </c>
      <c r="C6" s="57" t="s">
        <v>171</v>
      </c>
      <c r="D6" s="56" t="str">
        <f>VLOOKUP(C6,LUT!$B$2:$C$31,2,FALSE)</f>
        <v>M12,M13,M06,M22,M23,M30,M29,M31,M39,M37,</v>
      </c>
      <c r="E6" s="56" t="str">
        <f>VLOOKUP(C6,LUT!$B$2:$D$31,3,FALSE)</f>
        <v>P06,P28,P05,P02,</v>
      </c>
      <c r="F6" s="9"/>
      <c r="H6" s="9">
        <v>9</v>
      </c>
      <c r="I6" s="9"/>
      <c r="J6" s="9"/>
      <c r="K6" s="10" t="str">
        <f>VLOOKUP(L6,LUT!$F$2:$I$31,4,FALSE)</f>
        <v>H09</v>
      </c>
      <c r="L6" s="58" t="s">
        <v>280</v>
      </c>
      <c r="M6" s="56" t="str">
        <f>VLOOKUP(L6,LUT!$F$2:$G$31,2,FALSE)</f>
        <v>M29,M30</v>
      </c>
      <c r="N6" s="56" t="str">
        <f>VLOOKUP(L6,LUT!$F$2:$H$31,3,FALSE)</f>
        <v>P08,P10,P27,P16,P23,P11,</v>
      </c>
      <c r="Q6" s="9">
        <v>5</v>
      </c>
      <c r="X6" s="11"/>
    </row>
    <row r="7" spans="2:24" ht="16.5" customHeight="1" x14ac:dyDescent="0.3">
      <c r="B7" s="8" t="e">
        <f>VLOOKUP(C7,LUT!$B$2:$E$31,4,FALSE)</f>
        <v>#N/A</v>
      </c>
      <c r="C7" s="57"/>
      <c r="D7" s="56" t="e">
        <f>VLOOKUP(C7,LUT!$B$2:$C$31,2,FALSE)</f>
        <v>#N/A</v>
      </c>
      <c r="E7" s="56" t="e">
        <f>VLOOKUP(C7,LUT!$B$2:$D$31,3,FALSE)</f>
        <v>#N/A</v>
      </c>
      <c r="F7" s="9"/>
      <c r="H7" s="9">
        <v>0</v>
      </c>
      <c r="I7" s="9"/>
      <c r="J7" s="9"/>
      <c r="K7" s="10" t="e">
        <f>VLOOKUP(L7,LUT!$F$2:$I$31,4,FALSE)</f>
        <v>#N/A</v>
      </c>
      <c r="L7" s="58"/>
      <c r="M7" s="56" t="e">
        <f>VLOOKUP(L7,LUT!$F$2:$G$31,2,FALSE)</f>
        <v>#N/A</v>
      </c>
      <c r="N7" s="56" t="e">
        <f>VLOOKUP(L7,LUT!$F$2:$H$31,3,FALSE)</f>
        <v>#N/A</v>
      </c>
      <c r="Q7" s="9">
        <v>6</v>
      </c>
      <c r="X7" s="11"/>
    </row>
    <row r="8" spans="2:24" ht="16.5" customHeight="1" x14ac:dyDescent="0.3">
      <c r="B8" s="8" t="e">
        <f>VLOOKUP(C8,LUT!$B$2:$E$31,4,FALSE)</f>
        <v>#N/A</v>
      </c>
      <c r="C8" s="57"/>
      <c r="D8" s="56" t="e">
        <f>VLOOKUP(C8,LUT!$B$2:$C$31,2,FALSE)</f>
        <v>#N/A</v>
      </c>
      <c r="E8" s="56" t="e">
        <f>VLOOKUP(C8,LUT!$B$2:$D$31,3,FALSE)</f>
        <v>#N/A</v>
      </c>
      <c r="F8" s="9"/>
      <c r="H8" s="9">
        <v>0</v>
      </c>
      <c r="I8" s="9"/>
      <c r="J8" s="9"/>
      <c r="K8" s="10" t="e">
        <f>VLOOKUP(L8,LUT!$F$2:$I$31,4,FALSE)</f>
        <v>#N/A</v>
      </c>
      <c r="L8" s="58"/>
      <c r="M8" s="56" t="e">
        <f>VLOOKUP(L8,LUT!$F$2:$G$31,2,FALSE)</f>
        <v>#N/A</v>
      </c>
      <c r="N8" s="56" t="e">
        <f>VLOOKUP(L8,LUT!$F$2:$H$31,3,FALSE)</f>
        <v>#N/A</v>
      </c>
      <c r="Q8" s="9">
        <v>3</v>
      </c>
      <c r="X8" s="11"/>
    </row>
    <row r="9" spans="2:24" ht="16.5" customHeight="1" x14ac:dyDescent="0.3">
      <c r="B9" s="8" t="e">
        <f>VLOOKUP(C9,LUT!$B$2:$E$31,4,FALSE)</f>
        <v>#N/A</v>
      </c>
      <c r="C9" s="57"/>
      <c r="D9" s="56" t="e">
        <f>VLOOKUP(C9,LUT!$B$2:$C$31,2,FALSE)</f>
        <v>#N/A</v>
      </c>
      <c r="E9" s="56" t="e">
        <f>VLOOKUP(C9,LUT!$B$2:$D$31,3,FALSE)</f>
        <v>#N/A</v>
      </c>
      <c r="F9" s="9"/>
      <c r="H9" s="9">
        <v>0</v>
      </c>
      <c r="I9" s="9"/>
      <c r="J9" s="9"/>
      <c r="K9" s="10" t="e">
        <f>VLOOKUP(L9,LUT!$F$2:$I$31,4,FALSE)</f>
        <v>#N/A</v>
      </c>
      <c r="L9" s="58"/>
      <c r="M9" s="56" t="e">
        <f>VLOOKUP(L9,LUT!$F$2:$G$31,2,FALSE)</f>
        <v>#N/A</v>
      </c>
      <c r="N9" s="56" t="e">
        <f>VLOOKUP(L9,LUT!$F$2:$H$31,3,FALSE)</f>
        <v>#N/A</v>
      </c>
      <c r="Q9" s="9">
        <v>5</v>
      </c>
      <c r="X9" s="11"/>
    </row>
    <row r="10" spans="2:24" ht="16.5" customHeight="1" x14ac:dyDescent="0.3">
      <c r="B10" s="8" t="e">
        <f>VLOOKUP(C10,LUT!$B$2:$E$31,4,FALSE)</f>
        <v>#N/A</v>
      </c>
      <c r="C10" s="57"/>
      <c r="D10" s="56" t="e">
        <f>VLOOKUP(C10,LUT!$B$2:$C$31,2,FALSE)</f>
        <v>#N/A</v>
      </c>
      <c r="E10" s="56" t="e">
        <f>VLOOKUP(C10,LUT!$B$2:$D$31,3,FALSE)</f>
        <v>#N/A</v>
      </c>
      <c r="F10" s="9"/>
      <c r="H10" s="9">
        <v>0</v>
      </c>
      <c r="I10" s="9"/>
      <c r="J10" s="9"/>
      <c r="K10" s="10" t="e">
        <f>VLOOKUP(L10,LUT!$F$2:$I$31,4,FALSE)</f>
        <v>#N/A</v>
      </c>
      <c r="L10" s="58"/>
      <c r="M10" s="56" t="e">
        <f>VLOOKUP(L10,LUT!$F$2:$G$31,2,FALSE)</f>
        <v>#N/A</v>
      </c>
      <c r="N10" s="56" t="e">
        <f>VLOOKUP(L10,LUT!$F$2:$H$31,3,FALSE)</f>
        <v>#N/A</v>
      </c>
      <c r="Q10" s="9">
        <v>2</v>
      </c>
      <c r="X10" s="11"/>
    </row>
    <row r="11" spans="2:24" ht="16.5" customHeight="1" x14ac:dyDescent="0.3">
      <c r="B11" s="8" t="e">
        <f>VLOOKUP(C11,LUT!$B$2:$E$31,4,FALSE)</f>
        <v>#N/A</v>
      </c>
      <c r="C11" s="57"/>
      <c r="D11" s="56" t="e">
        <f>VLOOKUP(C11,LUT!$B$2:$C$31,2,FALSE)</f>
        <v>#N/A</v>
      </c>
      <c r="E11" s="56" t="e">
        <f>VLOOKUP(C11,LUT!$B$2:$D$31,3,FALSE)</f>
        <v>#N/A</v>
      </c>
      <c r="F11" s="9"/>
      <c r="H11" s="9">
        <v>0</v>
      </c>
      <c r="I11" s="9"/>
      <c r="J11" s="9"/>
      <c r="K11" s="10" t="e">
        <f>VLOOKUP(L11,LUT!$F$2:$I$31,4,FALSE)</f>
        <v>#N/A</v>
      </c>
      <c r="L11" s="58"/>
      <c r="M11" s="56" t="e">
        <f>VLOOKUP(L11,LUT!$F$2:$G$31,2,FALSE)</f>
        <v>#N/A</v>
      </c>
      <c r="N11" s="56" t="e">
        <f>VLOOKUP(L11,LUT!$F$2:$H$31,3,FALSE)</f>
        <v>#N/A</v>
      </c>
      <c r="Q11" s="9">
        <v>0</v>
      </c>
      <c r="X11" s="11"/>
    </row>
    <row r="12" spans="2:24" ht="16.5" customHeight="1" x14ac:dyDescent="0.3">
      <c r="B12" s="8" t="e">
        <f>VLOOKUP(C12,LUT!$B$2:$E$31,4,FALSE)</f>
        <v>#N/A</v>
      </c>
      <c r="C12" s="57"/>
      <c r="D12" s="56" t="e">
        <f>VLOOKUP(C12,LUT!$B$2:$C$31,2,FALSE)</f>
        <v>#N/A</v>
      </c>
      <c r="E12" s="56" t="e">
        <f>VLOOKUP(C12,LUT!$B$2:$D$31,3,FALSE)</f>
        <v>#N/A</v>
      </c>
      <c r="F12" s="9"/>
      <c r="H12" s="9">
        <v>0</v>
      </c>
      <c r="I12" s="9"/>
      <c r="J12" s="9"/>
      <c r="K12" s="10" t="e">
        <f>VLOOKUP(L12,LUT!$F$2:$I$31,4,FALSE)</f>
        <v>#N/A</v>
      </c>
      <c r="L12" s="58"/>
      <c r="M12" s="56" t="e">
        <f>VLOOKUP(L12,LUT!$F$2:$G$31,2,FALSE)</f>
        <v>#N/A</v>
      </c>
      <c r="N12" s="56" t="e">
        <f>VLOOKUP(L12,LUT!$F$2:$H$31,3,FALSE)</f>
        <v>#N/A</v>
      </c>
      <c r="Q12" s="9">
        <v>0</v>
      </c>
      <c r="X12" s="11"/>
    </row>
    <row r="13" spans="2:24" ht="21" customHeight="1" x14ac:dyDescent="0.25">
      <c r="S13" s="4"/>
      <c r="X13" s="11"/>
    </row>
    <row r="14" spans="2:24" ht="33" customHeight="1" x14ac:dyDescent="0.25">
      <c r="C14" s="73" t="str">
        <f>IF(ISBLANK(C15),"Select soil ecosystem service ↓","Selected soil ecosystem service:")</f>
        <v>Select soil ecosystem service ↓</v>
      </c>
      <c r="D14" s="12"/>
      <c r="E14" s="13"/>
      <c r="F14" s="13"/>
      <c r="L14" s="73" t="str">
        <f>IF(ISBLANK(L15),"Select soil threat ↓","Selected soil threat:")</f>
        <v>Select soil threat ↓</v>
      </c>
    </row>
    <row r="15" spans="2:24" ht="36.75" customHeight="1" x14ac:dyDescent="0.25">
      <c r="C15" s="31"/>
      <c r="D15" s="133" t="str">
        <f>"M: "&amp;IF(ISERROR(VLOOKUP(C15,C3:D12,2,FALSE)),"",VLOOKUP(C15,C3:D12,2,FALSE))&amp;" - "&amp;"P: "&amp;IF(ISERROR(VLOOKUP(C15,C3:E12,3,FALSE)),"",VLOOKUP(C15,C3:E12,3,FALSE))</f>
        <v xml:space="preserve">M:  - P: </v>
      </c>
      <c r="E15" s="133"/>
      <c r="F15" s="6"/>
      <c r="L15" s="60"/>
      <c r="M15" s="80" t="str">
        <f>"M: "&amp;IF(ISERROR(VLOOKUP(L15,L3:M12,2,FALSE)),"",VLOOKUP(L15,L3:M12,2,FALSE))&amp;" - "&amp;"P: "&amp;IF(ISERROR(VLOOKUP(L15,L3:M12,3,FALSE)),"",VLOOKUP(L15,L3:M12,3,FALSE))</f>
        <v xml:space="preserve">M:  - P: </v>
      </c>
    </row>
    <row r="16" spans="2:24" ht="33" customHeight="1" x14ac:dyDescent="0.25">
      <c r="C16" s="14"/>
      <c r="D16" s="14"/>
      <c r="E16" s="14"/>
      <c r="F16" s="14"/>
      <c r="G16" s="14"/>
      <c r="H16" s="14"/>
      <c r="I16" s="15"/>
      <c r="J16" s="15"/>
      <c r="K16" s="15"/>
      <c r="L16" s="59"/>
      <c r="M16" s="59"/>
      <c r="N16" s="59"/>
      <c r="O16" s="59"/>
      <c r="P16" s="15"/>
      <c r="Q16" s="59"/>
      <c r="R16" s="59"/>
      <c r="S16" s="16"/>
      <c r="T16" s="2"/>
      <c r="U16" s="2"/>
    </row>
    <row r="17" spans="1:21" s="2" customFormat="1" ht="27.75" customHeight="1" x14ac:dyDescent="0.25">
      <c r="C17" s="84" t="s">
        <v>455</v>
      </c>
      <c r="D17" s="17" t="str">
        <f>"SES: "&amp;D15&amp;" | Threats: "&amp;M15</f>
        <v xml:space="preserve">SES: M:  - P:  | Threats: M:  - P: </v>
      </c>
      <c r="E17" s="76"/>
      <c r="F17" s="76"/>
      <c r="G17" s="82"/>
      <c r="H17" s="84" t="s">
        <v>124</v>
      </c>
      <c r="I17" s="83" t="str">
        <f>CONCATENATE(IF(ISERROR(FIND(G20,$D$17)),"",I20),IF(ISERROR(FIND(G21,$D$17)),"",I21),IF(ISERROR(FIND(G22,$D$17)),"",I22),IF(ISERROR(FIND(G23,$D$17)),"",I23),IF(ISERROR(FIND(G24,$D$17)),"",I24),IF(ISERROR(FIND(G25,$D$17)),"",I25),IF(ISERROR(FIND(G26,$D$17)),"",I26),IF(ISERROR(FIND(G27,$D$17)),"",I27),IF(ISERROR(FIND(G28,$D$17)),"",I28),IF(ISERROR(FIND(G29,$D$17)),"",I29),IF(ISERROR(FIND(G30,$D$17)),"",I30),IF(ISERROR(FIND(G31,$D$17)),"",I31),IF(ISERROR(FIND(G32,$D$17)),"",I32),IF(ISERROR(FIND(G33,$D$17)),"",I33),IF(ISERROR(FIND(G34,$D$17)),"",I34),IF(ISERROR(FIND(G35,$D$17)),"",I35),IF(ISERROR(FIND(G36,$D$17)),"",I36),IF(ISERROR(FIND(G37,$D$17)),"",I37),IF(ISERROR(FIND(G38,$D$17)),"",I38),IF(ISERROR(FIND(G39,$D$17)),"",I39),IF(ISERROR(FIND(G40,$D$17)),"",I40),IF(ISERROR(FIND(G41,$D$17)),"",I41),IF(ISERROR(FIND(G42,$D$17)),"",I42),IF(ISERROR(FIND(G43,$D$17)),"",I43),IF(ISERROR(FIND(G44,$D$17)),"",I44),IF(ISERROR(FIND(G45,$D$17)),"",I45),IF(ISERROR(FIND(G46,$D$17)),"",I46),IF(ISERROR(FIND(G47,$D$17)),"",I47),IF(ISERROR(FIND(G48,$D$17)),"",I48),IF(ISERROR(FIND(G49,$D$17)),"",I49))</f>
        <v/>
      </c>
      <c r="J17" s="82"/>
      <c r="K17" s="82"/>
      <c r="L17" s="134" t="s">
        <v>123</v>
      </c>
      <c r="M17" s="134"/>
      <c r="N17" s="134"/>
      <c r="O17" s="134"/>
      <c r="P17" s="134"/>
      <c r="Q17" s="134"/>
      <c r="R17" s="134"/>
      <c r="T17" s="16"/>
    </row>
    <row r="18" spans="1:21" ht="76.5" customHeight="1" x14ac:dyDescent="0.25">
      <c r="A18" s="2"/>
      <c r="B18" s="2"/>
      <c r="C18" s="87" t="str">
        <f>CONCATENATE("Apply soil management practices: "&amp;CHAR(10)&amp;IF(ISERROR(FIND(B20,D17)),"",C20&amp;". "),IF(ISERROR(FIND(B21,D17)),"",C21&amp;". "),IF(ISERROR(FIND(B22,D17)),"",C22&amp;". "),IF(ISERROR(FIND(B23,D17)),"",C23&amp;". "),IF(ISERROR(FIND(B24,D17)),"",C24&amp;". "),IF(ISERROR(FIND(B25,D17)),"",C25&amp;". "),IF(ISERROR(FIND(B26,D17)),"",C26&amp;". "),IF(ISERROR(FIND(B27,D17)),"",C27&amp;". "),IF(ISERROR(FIND(B28,D17)),"",C28&amp;". "),IF(ISERROR(FIND(B29,D17)),"",C29&amp;". "),IF(ISERROR(FIND(B30,D17)),"",C30&amp;". "),IF(ISERROR(FIND(B31,D17)),"",C31&amp;". "),IF(ISERROR(FIND(B32,D17)),"",C32&amp;". "),IF(ISERROR(FIND(B33,D17)),"",C33&amp;". "),IF(ISERROR(FIND(B34,D17)),"",C34&amp;". "),IF(ISERROR(FIND(B35,D17)),"",C35&amp;". "),IF(ISERROR(FIND(B36,D17)),"",C36&amp;". "),IF(ISERROR(FIND(B37,D17)),"",C37&amp;". "),IF(ISERROR(FIND(B38,D17)),"",C38&amp;". "),IF(ISERROR(FIND(B39,D17)),"",C39))</f>
        <v xml:space="preserve">Apply soil management practices: 
</v>
      </c>
      <c r="D18" s="77"/>
      <c r="E18" s="77"/>
      <c r="F18" s="14"/>
      <c r="G18" s="77"/>
      <c r="H18" s="87" t="str">
        <f>CONCATENATE("Monitor soil properties: "&amp;CHAR(10)&amp;IF(ISERROR(FIND(G20,D17)),"",H20&amp;". "),IF(ISERROR(FIND(G21,D17)),"",H21&amp;". "),IF(ISERROR(FIND(G22,D17)),"",H22&amp;". "),IF(ISERROR(FIND(G23,D17)),"",H23&amp;". "),IF(ISERROR(FIND(G24,D17)),"",H24&amp;". "),IF(ISERROR(FIND(G25,D17)),"",H25&amp;". "),IF(ISERROR(FIND(G26,D17)),"",H26&amp;". "),IF(ISERROR(FIND(G27,D17)),"",H27&amp;". "),IF(ISERROR(FIND(G28,D17)),"",H28&amp;". "),IF(ISERROR(FIND(G29,D17)),"",H29&amp;". "),IF(ISERROR(FIND(G30,D17)),"",H30&amp;". "),IF(ISERROR(FIND(G31,D17)),"",H31&amp;". "),IF(ISERROR(FIND(G32,D17)),"",H32&amp;". "),IF(ISERROR(FIND(G33,D17)),"",H33&amp;". "),IF(ISERROR(FIND(G34,D17)),"",H34&amp;". "),IF(ISERROR(FIND(G35,D17)),"",H35&amp;". "),IF(ISERROR(FIND(G36,D17)),"",H36&amp;". "),IF(ISERROR(FIND(G37,D17)),"",H37&amp;". "),IF(ISERROR(FIND(G38,D17)),"",H38&amp;". "),IF(ISERROR(FIND(G39,D17)),"",H39))</f>
        <v xml:space="preserve">Monitor soil properties: 
</v>
      </c>
      <c r="I18" s="2"/>
      <c r="J18" s="15"/>
      <c r="K18" s="15"/>
      <c r="L18" s="135" t="str">
        <f>CONCATENATE("Measure topsoil data: "&amp;CHAR(10)&amp;IF(ISERROR(FIND(K20,I17)),"",L20&amp;". "),IF(ISERROR(FIND(K21,I17)),"",L21&amp;". "),IF(ISERROR(FIND(K22,I17)),"",L22&amp;". "),IF(ISERROR(FIND(K23,I17)),"",L23&amp;". "),IF(ISERROR(FIND(K24,I17)),"",L24&amp;". "),IF(ISERROR(FIND(K25,I17)),"",L25&amp;". "),IF(ISERROR(FIND(K26,I17)),"",L26&amp;". "),IF(ISERROR(FIND(K27,I17)),"",L27&amp;". "),IF(ISERROR(FIND(K28,I17)),"",L28&amp;". "),IF(ISERROR(FIND(K29,I17)),"",L29&amp;". "),IF(ISERROR(FIND(K30,I17)),"",L30&amp;". "),IF(ISERROR(FIND(K31,I17)),"",L31&amp;". "),IF(ISERROR(FIND(K32,I17)),"",L32&amp;". "),IF(ISERROR(FIND(K33,I17)),"",L33&amp;". "),IF(ISERROR(FIND(K34,I17)),"",L34&amp;". "),IF(ISERROR(FIND(K35,I17)),"",L35&amp;". "),IF(ISERROR(FIND(K36,I17)),"",L36&amp;". "),IF(ISERROR(FIND(K37,I17)),"",L37&amp;". "),IF(ISERROR(FIND(K38,I17)),"",L38&amp;". "),IF(ISERROR(FIND(K39,I17)),"",L39))</f>
        <v xml:space="preserve">Measure topsoil data: 
</v>
      </c>
      <c r="M18" s="135"/>
      <c r="N18" s="135"/>
      <c r="O18" s="135"/>
      <c r="P18" s="15"/>
      <c r="Q18" s="135" t="str">
        <f>CONCATENATE("Evaluate soil body data: "&amp;CHAR(10)&amp;IF(ISERROR(FIND(P20,I17)),"",Q20&amp;". "),IF(ISERROR(FIND(P21,I17)),"",Q21&amp;". "),IF(ISERROR(FIND(P22,I17)),"",Q22&amp;". "),IF(ISERROR(FIND(P23,I17)),"",Q23&amp;". "),IF(ISERROR(FIND(P24,I17)),"",Q24&amp;". "),IF(ISERROR(FIND(P25,I17)),"",Q25&amp;". "),IF(ISERROR(FIND(P26,I17)),"",Q26&amp;". "),IF(ISERROR(FIND(P27,I17)),"",Q27&amp;". "),IF(ISERROR(FIND(P28,I17)),"",Q28&amp;". "),IF(ISERROR(FIND(P29,I17)),"",Q29&amp;". "),IF(ISERROR(FIND(P30,I17)),"",Q30&amp;". "),IF(ISERROR(FIND(P31,I17)),"",Q31&amp;". "),IF(ISERROR(FIND(P32,I17)),"",Q32&amp;". "),IF(ISERROR(FIND(P33,I17)),"",Q33&amp;". "),IF(ISERROR(FIND(P34,I17)),"",Q34&amp;". "),IF(ISERROR(FIND(P35,I17)),"",Q35&amp;". "),IF(ISERROR(FIND(P36,I17)),"",Q36&amp;". "),IF(ISERROR(FIND(P37,I17)),"",Q37&amp;". "),IF(ISERROR(FIND(P38,I17)),"",Q38&amp;". "),IF(ISERROR(FIND(P39,I17)),"",Q39))</f>
        <v xml:space="preserve">Evaluate soil body data: 
</v>
      </c>
      <c r="R18" s="135"/>
      <c r="S18" s="16"/>
      <c r="T18" s="2"/>
      <c r="U18" s="2"/>
    </row>
    <row r="19" spans="1:21" s="2" customFormat="1" ht="26.25" customHeight="1" x14ac:dyDescent="0.25">
      <c r="B19" s="19"/>
      <c r="C19" s="74" t="s">
        <v>395</v>
      </c>
      <c r="D19" s="20"/>
      <c r="E19" s="20"/>
      <c r="F19" s="20"/>
      <c r="H19" s="74" t="s">
        <v>396</v>
      </c>
      <c r="I19" s="21" t="s">
        <v>110</v>
      </c>
      <c r="J19" s="22"/>
      <c r="K19" s="22"/>
      <c r="L19" s="78" t="s">
        <v>397</v>
      </c>
      <c r="M19" s="88"/>
      <c r="N19" s="88"/>
      <c r="O19" s="79" t="s">
        <v>97</v>
      </c>
      <c r="P19" s="23"/>
      <c r="Q19" s="78" t="s">
        <v>398</v>
      </c>
      <c r="R19" s="79" t="s">
        <v>97</v>
      </c>
      <c r="T19" s="16"/>
    </row>
    <row r="20" spans="1:21" s="2" customFormat="1" ht="16.5" customHeight="1" x14ac:dyDescent="0.25">
      <c r="B20" s="24" t="str">
        <f>VLOOKUP(C20,LUT!$K$2:$L$41,2,FALSE)</f>
        <v>M16</v>
      </c>
      <c r="C20" s="61" t="s">
        <v>335</v>
      </c>
      <c r="D20" s="18"/>
      <c r="E20" s="18"/>
      <c r="F20" s="18"/>
      <c r="G20" s="24" t="str">
        <f>VLOOKUP(H20,LUT!$M$2:$N$31,2,FALSE)</f>
        <v>P01</v>
      </c>
      <c r="H20" s="61" t="s">
        <v>96</v>
      </c>
      <c r="I20" s="25" t="str">
        <f>VLOOKUP(H20,LUT!$M$2:$O$31,3,FALSE)</f>
        <v>T05,</v>
      </c>
      <c r="J20" s="26"/>
      <c r="K20" s="26" t="str">
        <f>VLOOKUP(L20,LUT!$P$2:$Q$31,2,FALSE)</f>
        <v>T01</v>
      </c>
      <c r="L20" s="63" t="s">
        <v>144</v>
      </c>
      <c r="M20" s="64"/>
      <c r="N20" s="64"/>
      <c r="O20" s="89" t="str">
        <f>IF(ISBLANK(L20),"",VLOOKUP(L20,LUT!$P$2:$R$31,3,FALSE))</f>
        <v>%</v>
      </c>
      <c r="P20" s="65" t="str">
        <f>VLOOKUP(Q20,LUT!$S$2:$T$31,2,FALSE)</f>
        <v>B01</v>
      </c>
      <c r="Q20" s="63" t="s">
        <v>156</v>
      </c>
      <c r="R20" s="66" t="str">
        <f>IF(ISBLANK(Q20),"",VLOOKUP(Q20,LUT!$S$2:$U$31,3,FALSE))</f>
        <v>cm</v>
      </c>
      <c r="T20" s="16"/>
    </row>
    <row r="21" spans="1:21" s="2" customFormat="1" ht="16.5" customHeight="1" x14ac:dyDescent="0.25">
      <c r="B21" s="24" t="str">
        <f>VLOOKUP(C21,LUT!$K$2:$L$41,2,FALSE)</f>
        <v>M37</v>
      </c>
      <c r="C21" s="61" t="s">
        <v>184</v>
      </c>
      <c r="D21" s="18"/>
      <c r="E21" s="18"/>
      <c r="F21" s="18"/>
      <c r="G21" s="24" t="str">
        <f>VLOOKUP(H21,LUT!$M$2:$N$31,2,FALSE)</f>
        <v>P02</v>
      </c>
      <c r="H21" s="61" t="s">
        <v>125</v>
      </c>
      <c r="I21" s="25" t="str">
        <f>VLOOKUP(H21,LUT!$M$2:$O$31,3,FALSE)</f>
        <v>T01,T02,T03,T04</v>
      </c>
      <c r="J21" s="26"/>
      <c r="K21" s="26" t="str">
        <f>VLOOKUP(L21,LUT!$P$2:$Q$31,2,FALSE)</f>
        <v>T02</v>
      </c>
      <c r="L21" s="63" t="s">
        <v>145</v>
      </c>
      <c r="M21" s="64"/>
      <c r="N21" s="64"/>
      <c r="O21" s="89" t="str">
        <f>IF(ISBLANK(L21),"",VLOOKUP(L21,LUT!$P$2:$R$31,3,FALSE))</f>
        <v>%</v>
      </c>
      <c r="P21" s="65" t="str">
        <f>VLOOKUP(Q21,LUT!$S$2:$T$31,2,FALSE)</f>
        <v>B02</v>
      </c>
      <c r="Q21" s="63" t="s">
        <v>155</v>
      </c>
      <c r="R21" s="66" t="str">
        <f>IF(ISBLANK(Q21),"",VLOOKUP(Q21,LUT!$S$2:$U$31,3,FALSE))</f>
        <v>cm</v>
      </c>
      <c r="T21" s="16"/>
    </row>
    <row r="22" spans="1:21" s="2" customFormat="1" ht="16.5" customHeight="1" x14ac:dyDescent="0.25">
      <c r="B22" s="24" t="str">
        <f>VLOOKUP(C22,LUT!$K$2:$L$41,2,FALSE)</f>
        <v>M39</v>
      </c>
      <c r="C22" s="61" t="s">
        <v>182</v>
      </c>
      <c r="D22" s="18"/>
      <c r="E22" s="18"/>
      <c r="F22" s="18"/>
      <c r="G22" s="24" t="str">
        <f>VLOOKUP(H22,LUT!$M$2:$N$31,2,FALSE)</f>
        <v>P03</v>
      </c>
      <c r="H22" s="61" t="s">
        <v>128</v>
      </c>
      <c r="I22" s="25" t="str">
        <f>VLOOKUP(H22,LUT!$M$2:$O$31,3,FALSE)</f>
        <v>T15</v>
      </c>
      <c r="J22" s="26"/>
      <c r="K22" s="26" t="str">
        <f>VLOOKUP(L22,LUT!$P$2:$Q$31,2,FALSE)</f>
        <v>T03</v>
      </c>
      <c r="L22" s="63" t="s">
        <v>146</v>
      </c>
      <c r="M22" s="64"/>
      <c r="N22" s="64"/>
      <c r="O22" s="89" t="str">
        <f>IF(ISBLANK(L22),"",VLOOKUP(L22,LUT!$P$2:$R$31,3,FALSE))</f>
        <v>%</v>
      </c>
      <c r="P22" s="65" t="str">
        <f>VLOOKUP(Q22,LUT!$S$2:$T$31,2,FALSE)</f>
        <v>B03</v>
      </c>
      <c r="Q22" s="63" t="s">
        <v>134</v>
      </c>
      <c r="R22" s="66" t="str">
        <f>IF(ISBLANK(Q22),"",VLOOKUP(Q22,LUT!$S$2:$U$31,3,FALSE))</f>
        <v>class</v>
      </c>
      <c r="T22" s="16"/>
    </row>
    <row r="23" spans="1:21" s="2" customFormat="1" ht="16.5" customHeight="1" x14ac:dyDescent="0.25">
      <c r="B23" s="24" t="str">
        <f>VLOOKUP(C23,LUT!$K$2:$L$41,2,FALSE)</f>
        <v>M33</v>
      </c>
      <c r="C23" s="61" t="s">
        <v>339</v>
      </c>
      <c r="D23" s="18"/>
      <c r="E23" s="18"/>
      <c r="F23" s="18"/>
      <c r="G23" s="24" t="str">
        <f>VLOOKUP(H23,LUT!$M$2:$N$31,2,FALSE)</f>
        <v>P04</v>
      </c>
      <c r="H23" s="61" t="s">
        <v>133</v>
      </c>
      <c r="I23" s="25" t="str">
        <f>VLOOKUP(H23,LUT!$M$2:$O$31,3,FALSE)</f>
        <v>T04,T16,T09</v>
      </c>
      <c r="J23" s="26"/>
      <c r="K23" s="26" t="str">
        <f>VLOOKUP(L23,LUT!$P$2:$Q$31,2,FALSE)</f>
        <v>T04</v>
      </c>
      <c r="L23" s="68" t="s">
        <v>139</v>
      </c>
      <c r="M23" s="67"/>
      <c r="N23" s="67"/>
      <c r="O23" s="89" t="str">
        <f>IF(ISBLANK(L23),"",VLOOKUP(L23,LUT!$P$2:$R$31,3,FALSE))</f>
        <v>class</v>
      </c>
      <c r="P23" s="65" t="str">
        <f>VLOOKUP(Q23,LUT!$S$2:$T$31,2,FALSE)</f>
        <v>B04</v>
      </c>
      <c r="Q23" s="63" t="s">
        <v>135</v>
      </c>
      <c r="R23" s="66" t="str">
        <f>IF(ISBLANK(Q23),"",VLOOKUP(Q23,LUT!$S$2:$U$31,3,FALSE))</f>
        <v>kg/dm³</v>
      </c>
      <c r="T23" s="16"/>
    </row>
    <row r="24" spans="1:21" s="2" customFormat="1" ht="16.5" customHeight="1" x14ac:dyDescent="0.25">
      <c r="B24" s="24" t="str">
        <f>VLOOKUP(C24,LUT!$K$2:$L$41,2,FALSE)</f>
        <v>M26</v>
      </c>
      <c r="C24" s="61" t="s">
        <v>332</v>
      </c>
      <c r="D24" s="18"/>
      <c r="E24" s="18"/>
      <c r="F24" s="18"/>
      <c r="G24" s="24" t="str">
        <f>VLOOKUP(H24,LUT!$M$2:$N$31,2,FALSE)</f>
        <v>P05</v>
      </c>
      <c r="H24" s="61" t="s">
        <v>131</v>
      </c>
      <c r="I24" s="25" t="str">
        <f>VLOOKUP(H24,LUT!$M$2:$O$31,3,FALSE)</f>
        <v>T09,T08,T10,</v>
      </c>
      <c r="J24" s="26"/>
      <c r="K24" s="26" t="str">
        <f>VLOOKUP(L24,LUT!$P$2:$Q$31,2,FALSE)</f>
        <v>T05</v>
      </c>
      <c r="L24" s="68" t="s">
        <v>391</v>
      </c>
      <c r="M24" s="67"/>
      <c r="N24" s="67"/>
      <c r="O24" s="89" t="str">
        <f>IF(ISBLANK(L24),"",VLOOKUP(L24,LUT!$P$2:$R$31,3,FALSE))</f>
        <v>value</v>
      </c>
      <c r="P24" s="65" t="str">
        <f>VLOOKUP(Q24,LUT!$S$2:$T$31,2,FALSE)</f>
        <v>B05</v>
      </c>
      <c r="Q24" s="63" t="s">
        <v>163</v>
      </c>
      <c r="R24" s="66" t="str">
        <f>IF(ISBLANK(Q24),"",VLOOKUP(Q24,LUT!$S$2:$U$31,3,FALSE))</f>
        <v>True/False</v>
      </c>
      <c r="T24" s="16"/>
    </row>
    <row r="25" spans="1:21" s="2" customFormat="1" ht="16.5" customHeight="1" x14ac:dyDescent="0.25">
      <c r="B25" s="24" t="e">
        <f>VLOOKUP(C25,LUT!$K$2:$L$41,2,FALSE)</f>
        <v>#N/A</v>
      </c>
      <c r="C25" s="61"/>
      <c r="D25" s="18"/>
      <c r="E25" s="18"/>
      <c r="F25" s="18"/>
      <c r="G25" s="24" t="str">
        <f>VLOOKUP(H25,LUT!$M$2:$N$31,2,FALSE)</f>
        <v>P06</v>
      </c>
      <c r="H25" s="61" t="s">
        <v>167</v>
      </c>
      <c r="I25" s="25" t="str">
        <f>VLOOKUP(H25,LUT!$M$2:$O$31,3,FALSE)</f>
        <v>T24,T25,T26</v>
      </c>
      <c r="J25" s="26"/>
      <c r="K25" s="26" t="str">
        <f>VLOOKUP(L25,LUT!$P$2:$Q$31,2,FALSE)</f>
        <v>T06</v>
      </c>
      <c r="L25" s="68" t="s">
        <v>136</v>
      </c>
      <c r="M25" s="67"/>
      <c r="N25" s="67"/>
      <c r="O25" s="89" t="str">
        <f>IF(ISBLANK(L25),"",VLOOKUP(L25,LUT!$P$2:$R$31,3,FALSE))</f>
        <v>mg/100g</v>
      </c>
      <c r="P25" s="65" t="str">
        <f>VLOOKUP(Q25,LUT!$S$2:$T$31,2,FALSE)</f>
        <v>B06</v>
      </c>
      <c r="Q25" s="63" t="s">
        <v>161</v>
      </c>
      <c r="R25" s="66" t="str">
        <f>IF(ISBLANK(Q25),"",VLOOKUP(Q25,LUT!$S$2:$U$31,3,FALSE))</f>
        <v>cm/h</v>
      </c>
      <c r="T25" s="16"/>
    </row>
    <row r="26" spans="1:21" s="2" customFormat="1" ht="16.5" customHeight="1" x14ac:dyDescent="0.25">
      <c r="B26" s="24" t="e">
        <f>VLOOKUP(C26,LUT!$K$2:$L$41,2,FALSE)</f>
        <v>#N/A</v>
      </c>
      <c r="C26" s="61"/>
      <c r="D26" s="18"/>
      <c r="E26" s="18"/>
      <c r="F26" s="18"/>
      <c r="G26" s="24" t="str">
        <f>VLOOKUP(H26,LUT!$M$2:$N$31,2,FALSE)</f>
        <v>P07</v>
      </c>
      <c r="H26" s="61" t="s">
        <v>126</v>
      </c>
      <c r="I26" s="25" t="str">
        <f>VLOOKUP(H26,LUT!$M$2:$O$31,3,FALSE)</f>
        <v>T06,T07,T08,T09</v>
      </c>
      <c r="J26" s="26"/>
      <c r="K26" s="26" t="str">
        <f>VLOOKUP(L26,LUT!$P$2:$Q$31,2,FALSE)</f>
        <v>T07</v>
      </c>
      <c r="L26" s="68" t="s">
        <v>140</v>
      </c>
      <c r="M26" s="67"/>
      <c r="N26" s="67"/>
      <c r="O26" s="89" t="str">
        <f>IF(ISBLANK(L26),"",VLOOKUP(L26,LUT!$P$2:$R$31,3,FALSE))</f>
        <v>mg/100g</v>
      </c>
      <c r="P26" s="65" t="str">
        <f>VLOOKUP(Q26,LUT!$S$2:$T$31,2,FALSE)</f>
        <v>B07</v>
      </c>
      <c r="Q26" s="63" t="s">
        <v>166</v>
      </c>
      <c r="R26" s="66" t="str">
        <f>IF(ISBLANK(Q26),"",VLOOKUP(Q26,LUT!$S$2:$U$31,3,FALSE))</f>
        <v>g/100g</v>
      </c>
      <c r="T26" s="16"/>
    </row>
    <row r="27" spans="1:21" s="2" customFormat="1" ht="16.5" customHeight="1" x14ac:dyDescent="0.25">
      <c r="B27" s="24" t="e">
        <f>VLOOKUP(C27,LUT!$K$2:$L$41,2,FALSE)</f>
        <v>#N/A</v>
      </c>
      <c r="C27" s="61"/>
      <c r="D27" s="18"/>
      <c r="E27" s="18"/>
      <c r="F27" s="18"/>
      <c r="G27" s="24" t="str">
        <f>VLOOKUP(H27,LUT!$M$2:$N$31,2,FALSE)</f>
        <v>P08</v>
      </c>
      <c r="H27" s="61" t="s">
        <v>129</v>
      </c>
      <c r="I27" s="25" t="str">
        <f>VLOOKUP(H27,LUT!$M$2:$O$31,3,FALSE)</f>
        <v>T09,T04,B01,T15,T12,T13,T17,T19,B07</v>
      </c>
      <c r="J27" s="26"/>
      <c r="K27" s="26" t="str">
        <f>VLOOKUP(L27,LUT!$P$2:$Q$31,2,FALSE)</f>
        <v>T08</v>
      </c>
      <c r="L27" s="68" t="s">
        <v>160</v>
      </c>
      <c r="M27" s="67"/>
      <c r="N27" s="67"/>
      <c r="O27" s="89" t="str">
        <f>IF(ISBLANK(L27),"",VLOOKUP(L27,LUT!$P$2:$R$31,3,FALSE))</f>
        <v>g/kg</v>
      </c>
      <c r="P27" s="65" t="str">
        <f>VLOOKUP(Q27,LUT!$S$2:$T$31,2,FALSE)</f>
        <v>B08</v>
      </c>
      <c r="Q27" s="63" t="s">
        <v>285</v>
      </c>
      <c r="R27" s="66" t="str">
        <f>IF(ISBLANK(Q27),"",VLOOKUP(Q27,LUT!$S$2:$U$31,3,FALSE))</f>
        <v>g/100g</v>
      </c>
      <c r="T27" s="16"/>
    </row>
    <row r="28" spans="1:21" s="2" customFormat="1" ht="16.5" customHeight="1" x14ac:dyDescent="0.25">
      <c r="B28" s="24" t="e">
        <f>VLOOKUP(C28,LUT!$K$2:$L$41,2,FALSE)</f>
        <v>#N/A</v>
      </c>
      <c r="C28" s="61"/>
      <c r="D28" s="18"/>
      <c r="E28" s="18"/>
      <c r="F28" s="18"/>
      <c r="G28" s="24" t="str">
        <f>VLOOKUP(H28,LUT!$M$2:$N$31,2,FALSE)</f>
        <v>P09</v>
      </c>
      <c r="H28" s="61" t="s">
        <v>165</v>
      </c>
      <c r="I28" s="25" t="str">
        <f>VLOOKUP(H28,LUT!$M$2:$O$31,3,FALSE)</f>
        <v>T04,T13,T12,</v>
      </c>
      <c r="J28" s="26"/>
      <c r="K28" s="26" t="str">
        <f>VLOOKUP(L28,LUT!$P$2:$Q$31,2,FALSE)</f>
        <v>T09</v>
      </c>
      <c r="L28" s="68" t="s">
        <v>187</v>
      </c>
      <c r="M28" s="67"/>
      <c r="N28" s="67"/>
      <c r="O28" s="89" t="str">
        <f>IF(ISBLANK(L28),"",VLOOKUP(L28,LUT!$P$2:$R$31,3,FALSE))</f>
        <v>%</v>
      </c>
      <c r="P28" s="65" t="str">
        <f>VLOOKUP(Q28,LUT!$S$2:$T$31,2,FALSE)</f>
        <v>B09</v>
      </c>
      <c r="Q28" s="96" t="s">
        <v>305</v>
      </c>
      <c r="R28" s="66" t="str">
        <f>IF(ISBLANK(Q28),"",VLOOKUP(Q28,LUT!$S$2:$U$31,3,FALSE))</f>
        <v>%</v>
      </c>
      <c r="T28" s="16"/>
    </row>
    <row r="29" spans="1:21" s="2" customFormat="1" ht="16.5" customHeight="1" x14ac:dyDescent="0.25">
      <c r="B29" s="24" t="e">
        <f>VLOOKUP(C29,LUT!$K$2:$L$41,2,FALSE)</f>
        <v>#N/A</v>
      </c>
      <c r="C29" s="61"/>
      <c r="D29" s="18"/>
      <c r="E29" s="18"/>
      <c r="F29" s="18"/>
      <c r="G29" s="24" t="str">
        <f>VLOOKUP(H29,LUT!$M$2:$N$31,2,FALSE)</f>
        <v>P10</v>
      </c>
      <c r="H29" s="61" t="s">
        <v>170</v>
      </c>
      <c r="I29" s="25" t="str">
        <f>VLOOKUP(H29,LUT!$M$2:$O$31,3,FALSE)</f>
        <v>B01,B02,</v>
      </c>
      <c r="J29" s="26"/>
      <c r="K29" s="26" t="str">
        <f>VLOOKUP(L29,LUT!$P$2:$Q$31,2,FALSE)</f>
        <v>T10</v>
      </c>
      <c r="L29" s="68" t="s">
        <v>152</v>
      </c>
      <c r="M29" s="67"/>
      <c r="N29" s="67"/>
      <c r="O29" s="89" t="str">
        <f>IF(ISBLANK(L29),"",VLOOKUP(L29,LUT!$P$2:$R$31,3,FALSE))</f>
        <v>g/kg</v>
      </c>
      <c r="P29" s="65" t="str">
        <f>VLOOKUP(Q29,LUT!$S$2:$T$31,2,FALSE)</f>
        <v>B10</v>
      </c>
      <c r="Q29" s="96" t="s">
        <v>453</v>
      </c>
      <c r="R29" s="66" t="str">
        <f>IF(ISBLANK(Q29),"",VLOOKUP(Q29,LUT!$S$2:$U$31,3,FALSE))</f>
        <v>%</v>
      </c>
      <c r="T29" s="16"/>
    </row>
    <row r="30" spans="1:21" s="2" customFormat="1" ht="16.5" customHeight="1" x14ac:dyDescent="0.25">
      <c r="B30" s="24" t="e">
        <f>VLOOKUP(C30,LUT!$K$2:$L$41,2,FALSE)</f>
        <v>#N/A</v>
      </c>
      <c r="C30" s="61"/>
      <c r="D30" s="18"/>
      <c r="E30" s="18"/>
      <c r="F30" s="18"/>
      <c r="G30" s="24" t="str">
        <f>VLOOKUP(H30,LUT!$M$2:$N$31,2,FALSE)</f>
        <v>P11</v>
      </c>
      <c r="H30" s="61" t="s">
        <v>130</v>
      </c>
      <c r="I30" s="25" t="str">
        <f>VLOOKUP(H30,LUT!$M$2:$O$31,3,FALSE)</f>
        <v>B06,T04,T02,T15,B02,B01,T18,</v>
      </c>
      <c r="J30" s="26"/>
      <c r="K30" s="26" t="str">
        <f>VLOOKUP(L30,LUT!$P$2:$Q$31,2,FALSE)</f>
        <v>T11</v>
      </c>
      <c r="L30" s="68" t="s">
        <v>143</v>
      </c>
      <c r="M30" s="67"/>
      <c r="N30" s="67"/>
      <c r="O30" s="89" t="str">
        <f>IF(ISBLANK(L30),"",VLOOKUP(L30,LUT!$P$2:$R$31,3,FALSE))</f>
        <v>g/kg</v>
      </c>
      <c r="P30" s="65" t="e">
        <f>VLOOKUP(Q30,LUT!$S$2:$T$31,2,FALSE)</f>
        <v>#N/A</v>
      </c>
      <c r="Q30" s="63"/>
      <c r="R30" s="66" t="str">
        <f>IF(ISBLANK(Q30),"",VLOOKUP(Q30,LUT!$S$2:$U$31,3,FALSE))</f>
        <v/>
      </c>
      <c r="T30" s="16"/>
    </row>
    <row r="31" spans="1:21" s="2" customFormat="1" ht="16.5" customHeight="1" x14ac:dyDescent="0.25">
      <c r="B31" s="24" t="e">
        <f>VLOOKUP(C31,LUT!$K$2:$L$41,2,FALSE)</f>
        <v>#N/A</v>
      </c>
      <c r="C31" s="61"/>
      <c r="D31" s="18"/>
      <c r="E31" s="18"/>
      <c r="F31" s="18"/>
      <c r="G31" s="24" t="str">
        <f>VLOOKUP(H31,LUT!$M$2:$N$31,2,FALSE)</f>
        <v>P12</v>
      </c>
      <c r="H31" s="61" t="s">
        <v>168</v>
      </c>
      <c r="I31" s="25" t="str">
        <f>VLOOKUP(H31,LUT!$M$2:$O$31,3,FALSE)</f>
        <v>T04,B01,T18,T09,B08,</v>
      </c>
      <c r="J31" s="26"/>
      <c r="K31" s="26" t="str">
        <f>VLOOKUP(L31,LUT!$P$2:$Q$31,2,FALSE)</f>
        <v>T12</v>
      </c>
      <c r="L31" s="68" t="s">
        <v>1</v>
      </c>
      <c r="M31" s="67"/>
      <c r="N31" s="67"/>
      <c r="O31" s="89" t="str">
        <f>IF(ISBLANK(L31),"",VLOOKUP(L31,LUT!$P$2:$R$31,3,FALSE))</f>
        <v>cmol(c)/kg</v>
      </c>
      <c r="P31" s="65" t="e">
        <f>VLOOKUP(Q31,LUT!$S$2:$T$31,2,FALSE)</f>
        <v>#N/A</v>
      </c>
      <c r="Q31" s="63"/>
      <c r="R31" s="66" t="str">
        <f>IF(ISBLANK(Q31),"",VLOOKUP(Q31,LUT!$S$2:$U$31,3,FALSE))</f>
        <v/>
      </c>
      <c r="T31" s="16"/>
    </row>
    <row r="32" spans="1:21" s="2" customFormat="1" ht="16.5" customHeight="1" x14ac:dyDescent="0.25">
      <c r="B32" s="24" t="e">
        <f>VLOOKUP(C32,LUT!$K$2:$L$41,2,FALSE)</f>
        <v>#N/A</v>
      </c>
      <c r="C32" s="61"/>
      <c r="D32" s="18"/>
      <c r="E32" s="18"/>
      <c r="F32" s="18"/>
      <c r="G32" s="24" t="str">
        <f>VLOOKUP(H32,LUT!$M$2:$N$31,2,FALSE)</f>
        <v>P13</v>
      </c>
      <c r="H32" s="61" t="s">
        <v>166</v>
      </c>
      <c r="I32" s="25" t="str">
        <f>VLOOKUP(H32,LUT!$M$2:$O$31,3,FALSE)</f>
        <v>T17,B01,T04,T01,</v>
      </c>
      <c r="J32" s="26"/>
      <c r="K32" s="26" t="str">
        <f>VLOOKUP(L32,LUT!$P$2:$Q$31,2,FALSE)</f>
        <v>T13</v>
      </c>
      <c r="L32" s="68" t="s">
        <v>159</v>
      </c>
      <c r="M32" s="67"/>
      <c r="N32" s="67"/>
      <c r="O32" s="89" t="str">
        <f>IF(ISBLANK(L32),"",VLOOKUP(L32,LUT!$P$2:$R$31,3,FALSE))</f>
        <v>cmol(c)/kg</v>
      </c>
      <c r="P32" s="65" t="e">
        <f>VLOOKUP(Q32,LUT!$S$2:$T$31,2,FALSE)</f>
        <v>#N/A</v>
      </c>
      <c r="Q32" s="63"/>
      <c r="R32" s="66" t="str">
        <f>IF(ISBLANK(Q32),"",VLOOKUP(Q32,LUT!$S$2:$U$31,3,FALSE))</f>
        <v/>
      </c>
      <c r="T32" s="16"/>
    </row>
    <row r="33" spans="2:20" s="2" customFormat="1" ht="16.5" customHeight="1" x14ac:dyDescent="0.25">
      <c r="B33" s="24" t="e">
        <f>VLOOKUP(C33,LUT!$K$2:$L$41,2,FALSE)</f>
        <v>#N/A</v>
      </c>
      <c r="C33" s="61"/>
      <c r="D33" s="18"/>
      <c r="E33" s="18"/>
      <c r="F33" s="18"/>
      <c r="G33" s="24" t="str">
        <f>VLOOKUP(H33,LUT!$M$2:$N$31,2,FALSE)</f>
        <v>P14</v>
      </c>
      <c r="H33" s="61" t="s">
        <v>169</v>
      </c>
      <c r="I33" s="25" t="str">
        <f>VLOOKUP(H33,LUT!$M$2:$O$31,3,FALSE)</f>
        <v>B05,T18,T04,</v>
      </c>
      <c r="J33" s="26"/>
      <c r="K33" s="26" t="str">
        <f>VLOOKUP(L33,LUT!$P$2:$Q$31,2,FALSE)</f>
        <v>T14</v>
      </c>
      <c r="L33" s="68" t="s">
        <v>157</v>
      </c>
      <c r="M33" s="67"/>
      <c r="N33" s="67"/>
      <c r="O33" s="89" t="str">
        <f>IF(ISBLANK(L33),"",VLOOKUP(L33,LUT!$P$2:$R$31,3,FALSE))</f>
        <v>dS/m</v>
      </c>
      <c r="P33" s="65" t="e">
        <f>VLOOKUP(Q33,LUT!$S$2:$T$31,2,FALSE)</f>
        <v>#N/A</v>
      </c>
      <c r="Q33" s="63"/>
      <c r="R33" s="66" t="str">
        <f>IF(ISBLANK(Q33),"",VLOOKUP(Q33,LUT!$S$2:$U$31,3,FALSE))</f>
        <v/>
      </c>
      <c r="T33" s="16"/>
    </row>
    <row r="34" spans="2:20" s="2" customFormat="1" ht="16.5" customHeight="1" x14ac:dyDescent="0.25">
      <c r="B34" s="24" t="e">
        <f>VLOOKUP(C34,LUT!$K$2:$L$41,2,FALSE)</f>
        <v>#N/A</v>
      </c>
      <c r="C34" s="61"/>
      <c r="D34" s="18"/>
      <c r="E34" s="18"/>
      <c r="F34" s="18"/>
      <c r="G34" s="24" t="str">
        <f>VLOOKUP(H34,LUT!$M$2:$N$31,2,FALSE)</f>
        <v>P15</v>
      </c>
      <c r="H34" s="61" t="s">
        <v>382</v>
      </c>
      <c r="I34" s="25" t="str">
        <f>VLOOKUP(H34,LUT!$M$2:$O$31,3,FALSE)</f>
        <v>T15,T02,T05,T11,</v>
      </c>
      <c r="J34" s="26"/>
      <c r="K34" s="26" t="str">
        <f>VLOOKUP(L34,LUT!$P$2:$Q$31,2,FALSE)</f>
        <v>T15</v>
      </c>
      <c r="L34" s="68" t="s">
        <v>394</v>
      </c>
      <c r="M34" s="67"/>
      <c r="N34" s="67"/>
      <c r="O34" s="89" t="str">
        <f>IF(ISBLANK(L34),"",VLOOKUP(L34,LUT!$P$2:$R$31,3,FALSE))</f>
        <v>class</v>
      </c>
      <c r="P34" s="65" t="e">
        <f>VLOOKUP(Q34,LUT!$S$2:$T$31,2,FALSE)</f>
        <v>#N/A</v>
      </c>
      <c r="Q34" s="63"/>
      <c r="R34" s="66" t="str">
        <f>IF(ISBLANK(Q34),"",VLOOKUP(Q34,LUT!$S$2:$U$31,3,FALSE))</f>
        <v/>
      </c>
      <c r="T34" s="16"/>
    </row>
    <row r="35" spans="2:20" s="2" customFormat="1" ht="16.5" customHeight="1" x14ac:dyDescent="0.25">
      <c r="B35" s="24" t="e">
        <f>VLOOKUP(C35,LUT!$K$2:$L$41,2,FALSE)</f>
        <v>#N/A</v>
      </c>
      <c r="C35" s="61"/>
      <c r="D35" s="18"/>
      <c r="E35" s="18"/>
      <c r="F35" s="18"/>
      <c r="G35" s="24" t="str">
        <f>VLOOKUP(H35,LUT!$M$2:$N$31,2,FALSE)</f>
        <v>P16</v>
      </c>
      <c r="H35" s="61" t="s">
        <v>127</v>
      </c>
      <c r="I35" s="25" t="str">
        <f>VLOOKUP(H35,LUT!$M$2:$O$31,3,FALSE)</f>
        <v>T04,B01,T18,B08,B04</v>
      </c>
      <c r="J35" s="26"/>
      <c r="K35" s="26" t="str">
        <f>VLOOKUP(L35,LUT!$P$2:$Q$31,2,FALSE)</f>
        <v>T16</v>
      </c>
      <c r="L35" s="68" t="s">
        <v>158</v>
      </c>
      <c r="M35" s="67"/>
      <c r="N35" s="67"/>
      <c r="O35" s="89" t="str">
        <f>IF(ISBLANK(L35),"",VLOOKUP(L35,LUT!$P$2:$R$31,3,FALSE))</f>
        <v>kg/dm³</v>
      </c>
      <c r="P35" s="65" t="e">
        <f>VLOOKUP(Q35,LUT!$S$2:$T$31,2,FALSE)</f>
        <v>#N/A</v>
      </c>
      <c r="Q35" s="63"/>
      <c r="R35" s="66" t="str">
        <f>IF(ISBLANK(Q35),"",VLOOKUP(Q35,LUT!$S$2:$U$31,3,FALSE))</f>
        <v/>
      </c>
      <c r="T35" s="16"/>
    </row>
    <row r="36" spans="2:20" s="2" customFormat="1" ht="16.5" customHeight="1" x14ac:dyDescent="0.25">
      <c r="B36" s="24" t="e">
        <f>VLOOKUP(C36,LUT!$K$2:$L$41,2,FALSE)</f>
        <v>#N/A</v>
      </c>
      <c r="C36" s="61"/>
      <c r="D36" s="18"/>
      <c r="E36" s="18"/>
      <c r="F36" s="18"/>
      <c r="G36" s="24" t="str">
        <f>VLOOKUP(H36,LUT!$M$2:$N$31,2,FALSE)</f>
        <v>P17</v>
      </c>
      <c r="H36" s="61" t="s">
        <v>99</v>
      </c>
      <c r="I36" s="25" t="str">
        <f>VLOOKUP(H36,LUT!$M$2:$O$31,3,FALSE)</f>
        <v>T19,T20,</v>
      </c>
      <c r="J36" s="26"/>
      <c r="K36" s="26" t="str">
        <f>VLOOKUP(L36,LUT!$P$2:$Q$31,2,FALSE)</f>
        <v>T17</v>
      </c>
      <c r="L36" s="68" t="s">
        <v>153</v>
      </c>
      <c r="M36" s="67"/>
      <c r="N36" s="67"/>
      <c r="O36" s="89" t="str">
        <f>IF(ISBLANK(L36),"",VLOOKUP(L36,LUT!$P$2:$R$31,3,FALSE))</f>
        <v>g/100g</v>
      </c>
      <c r="P36" s="65" t="e">
        <f>VLOOKUP(Q36,LUT!$S$2:$T$31,2,FALSE)</f>
        <v>#N/A</v>
      </c>
      <c r="Q36" s="63"/>
      <c r="R36" s="66" t="str">
        <f>IF(ISBLANK(Q36),"",VLOOKUP(Q36,LUT!$S$2:$U$31,3,FALSE))</f>
        <v/>
      </c>
      <c r="T36" s="16"/>
    </row>
    <row r="37" spans="2:20" s="2" customFormat="1" ht="16.5" customHeight="1" x14ac:dyDescent="0.25">
      <c r="B37" s="24" t="e">
        <f>VLOOKUP(C37,LUT!$K$2:$L$41,2,FALSE)</f>
        <v>#N/A</v>
      </c>
      <c r="C37" s="61"/>
      <c r="D37" s="18"/>
      <c r="E37" s="18"/>
      <c r="F37" s="18"/>
      <c r="G37" s="24" t="str">
        <f>VLOOKUP(H37,LUT!$M$2:$N$31,2,FALSE)</f>
        <v>P18</v>
      </c>
      <c r="H37" s="61" t="s">
        <v>132</v>
      </c>
      <c r="I37" s="25" t="str">
        <f>VLOOKUP(H37,LUT!$M$2:$O$31,3,FALSE)</f>
        <v>T20,</v>
      </c>
      <c r="J37" s="26"/>
      <c r="K37" s="26" t="str">
        <f>VLOOKUP(L37,LUT!$P$2:$Q$31,2,FALSE)</f>
        <v>T18</v>
      </c>
      <c r="L37" s="68" t="s">
        <v>150</v>
      </c>
      <c r="M37" s="67"/>
      <c r="N37" s="67"/>
      <c r="O37" s="89" t="str">
        <f>IF(ISBLANK(L37),"",VLOOKUP(L37,LUT!$P$2:$R$31,3,FALSE))</f>
        <v>g/100g</v>
      </c>
      <c r="P37" s="65" t="e">
        <f>VLOOKUP(Q37,LUT!$S$2:$T$31,2,FALSE)</f>
        <v>#N/A</v>
      </c>
      <c r="Q37" s="63"/>
      <c r="R37" s="66" t="str">
        <f>IF(ISBLANK(Q37),"",VLOOKUP(Q37,LUT!$S$2:$U$31,3,FALSE))</f>
        <v/>
      </c>
      <c r="T37" s="16"/>
    </row>
    <row r="38" spans="2:20" s="2" customFormat="1" ht="16.5" customHeight="1" x14ac:dyDescent="0.25">
      <c r="B38" s="24" t="e">
        <f>VLOOKUP(C38,LUT!$K$2:$L$41,2,FALSE)</f>
        <v>#N/A</v>
      </c>
      <c r="C38" s="61"/>
      <c r="D38" s="27"/>
      <c r="E38" s="27"/>
      <c r="F38" s="27"/>
      <c r="G38" s="24" t="str">
        <f>VLOOKUP(H38,LUT!$M$2:$N$31,2,FALSE)</f>
        <v>P19</v>
      </c>
      <c r="H38" s="61" t="s">
        <v>301</v>
      </c>
      <c r="I38" s="25" t="str">
        <f>VLOOKUP(H38,LUT!$M$2:$O$31,3,FALSE)</f>
        <v>T23,T21,T22,T24,</v>
      </c>
      <c r="J38" s="26"/>
      <c r="K38" s="26" t="str">
        <f>VLOOKUP(L38,LUT!$P$2:$Q$31,2,FALSE)</f>
        <v>T19</v>
      </c>
      <c r="L38" s="63" t="s">
        <v>98</v>
      </c>
      <c r="M38" s="64"/>
      <c r="N38" s="64"/>
      <c r="O38" s="89" t="str">
        <f>IF(ISBLANK(L38),"",VLOOKUP(L38,LUT!$P$2:$R$31,3,FALSE))</f>
        <v>%</v>
      </c>
      <c r="P38" s="65" t="e">
        <f>VLOOKUP(Q38,LUT!$S$2:$T$31,2,FALSE)</f>
        <v>#N/A</v>
      </c>
      <c r="Q38" s="63"/>
      <c r="R38" s="66" t="str">
        <f>IF(ISBLANK(Q38),"",VLOOKUP(Q38,LUT!$S$2:$U$31,3,FALSE))</f>
        <v/>
      </c>
      <c r="T38" s="16"/>
    </row>
    <row r="39" spans="2:20" s="2" customFormat="1" ht="16.5" customHeight="1" x14ac:dyDescent="0.25">
      <c r="B39" s="24" t="e">
        <f>VLOOKUP(C39,LUT!$K$2:$L$41,2,FALSE)</f>
        <v>#N/A</v>
      </c>
      <c r="C39" s="62"/>
      <c r="D39" s="27"/>
      <c r="E39" s="27"/>
      <c r="F39" s="27"/>
      <c r="G39" s="24" t="str">
        <f>VLOOKUP(H39,LUT!$M$2:$N$31,2,FALSE)</f>
        <v>P20</v>
      </c>
      <c r="H39" s="61" t="s">
        <v>281</v>
      </c>
      <c r="I39" s="25" t="str">
        <f>VLOOKUP(H39,LUT!$M$2:$O$31,3,FALSE)</f>
        <v>T21,T22,T23,T24,</v>
      </c>
      <c r="J39" s="26"/>
      <c r="K39" s="26" t="str">
        <f>VLOOKUP(L39,LUT!$P$2:$Q$31,2,FALSE)</f>
        <v>T20</v>
      </c>
      <c r="L39" s="63" t="s">
        <v>154</v>
      </c>
      <c r="M39" s="64"/>
      <c r="N39" s="64"/>
      <c r="O39" s="89" t="str">
        <f>IF(ISBLANK(L39),"",VLOOKUP(L39,LUT!$P$2:$R$31,3,FALSE))</f>
        <v>%</v>
      </c>
      <c r="P39" s="65" t="e">
        <f>VLOOKUP(Q39,LUT!$S$2:$T$31,2,FALSE)</f>
        <v>#N/A</v>
      </c>
      <c r="Q39" s="63"/>
      <c r="R39" s="66" t="str">
        <f>IF(ISBLANK(Q39),"",VLOOKUP(Q39,LUT!$S$2:$U$31,3,FALSE))</f>
        <v/>
      </c>
      <c r="S39" s="16"/>
    </row>
    <row r="40" spans="2:20" s="2" customFormat="1" ht="16.5" customHeight="1" x14ac:dyDescent="0.25">
      <c r="G40" s="24" t="str">
        <f>VLOOKUP(H40,LUT!$M$2:$N$31,2,FALSE)</f>
        <v>P21</v>
      </c>
      <c r="H40" s="120" t="s">
        <v>286</v>
      </c>
      <c r="I40" s="25" t="str">
        <f>VLOOKUP(H40,LUT!$M$2:$O$31,3,FALSE)</f>
        <v>T22,T25,T21,</v>
      </c>
      <c r="K40" s="26" t="str">
        <f>VLOOKUP(L40,LUT!$P$2:$Q$31,2,FALSE)</f>
        <v>T21</v>
      </c>
      <c r="L40" s="116" t="s">
        <v>488</v>
      </c>
      <c r="O40" s="89" t="str">
        <f>IF(ISBLANK(L40),"",VLOOKUP(L40,LUT!$P$2:$R$31,3,FALSE))</f>
        <v>mg/kg</v>
      </c>
      <c r="P40" s="65" t="e">
        <f>VLOOKUP(Q40,LUT!$S$2:$T$31,2,FALSE)</f>
        <v>#N/A</v>
      </c>
      <c r="Q40" s="63"/>
      <c r="R40" s="66" t="str">
        <f>IF(ISBLANK(Q40),"",VLOOKUP(Q40,LUT!$S$2:$U$31,3,FALSE))</f>
        <v/>
      </c>
    </row>
    <row r="41" spans="2:20" ht="16.5" customHeight="1" x14ac:dyDescent="0.25">
      <c r="G41" s="24" t="str">
        <f>VLOOKUP(H41,LUT!$M$2:$N$31,2,FALSE)</f>
        <v>P22</v>
      </c>
      <c r="H41" s="120" t="s">
        <v>302</v>
      </c>
      <c r="I41" s="25" t="str">
        <f>VLOOKUP(H41,LUT!$M$2:$O$31,3,FALSE)</f>
        <v>T21,T22,T23,T24,</v>
      </c>
      <c r="K41" s="26" t="str">
        <f>VLOOKUP(L41,LUT!$P$2:$Q$31,2,FALSE)</f>
        <v>T22</v>
      </c>
      <c r="L41" s="116" t="s">
        <v>287</v>
      </c>
      <c r="M41" s="2"/>
      <c r="N41" s="2"/>
      <c r="O41" s="89" t="str">
        <f>IF(ISBLANK(L41),"",VLOOKUP(L41,LUT!$P$2:$R$31,3,FALSE))</f>
        <v>&lt;vary&gt;</v>
      </c>
      <c r="P41" s="65" t="e">
        <f>VLOOKUP(Q41,LUT!$S$2:$T$31,2,FALSE)</f>
        <v>#N/A</v>
      </c>
      <c r="Q41" s="63"/>
      <c r="R41" s="66" t="str">
        <f>IF(ISBLANK(Q41),"",VLOOKUP(Q41,LUT!$S$2:$U$31,3,FALSE))</f>
        <v/>
      </c>
    </row>
    <row r="42" spans="2:20" ht="16.5" customHeight="1" x14ac:dyDescent="0.25">
      <c r="G42" s="24" t="str">
        <f>VLOOKUP(H42,LUT!$M$2:$N$31,2,FALSE)</f>
        <v>P23</v>
      </c>
      <c r="H42" s="120" t="s">
        <v>310</v>
      </c>
      <c r="I42" s="25" t="str">
        <f>VLOOKUP(H42,LUT!$M$2:$O$31,3,FALSE)</f>
        <v>T21,T22,T24,T26,</v>
      </c>
      <c r="K42" s="26" t="str">
        <f>VLOOKUP(L42,LUT!$P$2:$Q$31,2,FALSE)</f>
        <v>T23</v>
      </c>
      <c r="L42" s="116" t="s">
        <v>303</v>
      </c>
      <c r="M42" s="2"/>
      <c r="N42" s="2"/>
      <c r="O42" s="89" t="str">
        <f>IF(ISBLANK(L42),"",VLOOKUP(L42,LUT!$P$2:$R$31,3,FALSE))</f>
        <v>&lt;vary&gt;</v>
      </c>
      <c r="P42" s="65" t="e">
        <f>VLOOKUP(Q42,LUT!$S$2:$T$31,2,FALSE)</f>
        <v>#N/A</v>
      </c>
      <c r="Q42" s="63"/>
      <c r="R42" s="66" t="str">
        <f>IF(ISBLANK(Q42),"",VLOOKUP(Q42,LUT!$S$2:$U$31,3,FALSE))</f>
        <v/>
      </c>
    </row>
    <row r="43" spans="2:20" ht="16.5" customHeight="1" x14ac:dyDescent="0.25">
      <c r="G43" s="24" t="str">
        <f>VLOOKUP(H43,LUT!$M$2:$N$31,2,FALSE)</f>
        <v>P24</v>
      </c>
      <c r="H43" s="120" t="s">
        <v>311</v>
      </c>
      <c r="I43" s="25" t="str">
        <f>VLOOKUP(H43,LUT!$M$2:$O$31,3,FALSE)</f>
        <v>T21,T22,T25,</v>
      </c>
      <c r="K43" s="26" t="str">
        <f>VLOOKUP(L43,LUT!$P$2:$Q$31,2,FALSE)</f>
        <v>T24</v>
      </c>
      <c r="L43" s="116" t="s">
        <v>282</v>
      </c>
      <c r="M43" s="2"/>
      <c r="N43" s="2"/>
      <c r="O43" s="89" t="str">
        <f>IF(ISBLANK(L43),"",VLOOKUP(L43,LUT!$P$2:$R$31,3,FALSE))</f>
        <v>%</v>
      </c>
      <c r="P43" s="65" t="e">
        <f>VLOOKUP(Q43,LUT!$S$2:$T$31,2,FALSE)</f>
        <v>#N/A</v>
      </c>
      <c r="Q43" s="63"/>
      <c r="R43" s="66" t="str">
        <f>IF(ISBLANK(Q43),"",VLOOKUP(Q43,LUT!$S$2:$U$31,3,FALSE))</f>
        <v/>
      </c>
    </row>
    <row r="44" spans="2:20" ht="16.5" customHeight="1" x14ac:dyDescent="0.25">
      <c r="G44" s="24" t="str">
        <f>VLOOKUP(H44,LUT!$M$2:$N$31,2,FALSE)</f>
        <v>P25</v>
      </c>
      <c r="H44" s="120" t="s">
        <v>313</v>
      </c>
      <c r="I44" s="25" t="str">
        <f>VLOOKUP(H44,LUT!$M$2:$O$31,3,FALSE)</f>
        <v>T23,T21,T22,T24,</v>
      </c>
      <c r="K44" s="26" t="str">
        <f>VLOOKUP(L44,LUT!$P$2:$Q$31,2,FALSE)</f>
        <v>T25</v>
      </c>
      <c r="L44" s="116" t="s">
        <v>307</v>
      </c>
      <c r="M44" s="2"/>
      <c r="N44" s="2"/>
      <c r="O44" s="89" t="str">
        <f>IF(ISBLANK(L44),"",VLOOKUP(L44,LUT!$P$2:$R$31,3,FALSE))</f>
        <v>&lt;vary&gt;</v>
      </c>
      <c r="P44" s="65" t="e">
        <f>VLOOKUP(Q44,LUT!$S$2:$T$31,2,FALSE)</f>
        <v>#N/A</v>
      </c>
      <c r="Q44" s="63"/>
      <c r="R44" s="66" t="str">
        <f>IF(ISBLANK(Q44),"",VLOOKUP(Q44,LUT!$S$2:$U$31,3,FALSE))</f>
        <v/>
      </c>
    </row>
    <row r="45" spans="2:20" ht="16.5" customHeight="1" x14ac:dyDescent="0.25">
      <c r="G45" s="24" t="str">
        <f>VLOOKUP(H45,LUT!$M$2:$N$31,2,FALSE)</f>
        <v>P26</v>
      </c>
      <c r="H45" s="120" t="s">
        <v>312</v>
      </c>
      <c r="I45" s="25" t="str">
        <f>VLOOKUP(H45,LUT!$M$2:$O$31,3,FALSE)</f>
        <v>T22,T25,T21,</v>
      </c>
      <c r="K45" s="26" t="str">
        <f>VLOOKUP(L45,LUT!$P$2:$Q$31,2,FALSE)</f>
        <v>T26</v>
      </c>
      <c r="L45" s="116" t="s">
        <v>306</v>
      </c>
      <c r="M45" s="2"/>
      <c r="N45" s="2"/>
      <c r="O45" s="89" t="str">
        <f>IF(ISBLANK(L45),"",VLOOKUP(L45,LUT!$P$2:$R$31,3,FALSE))</f>
        <v>&lt;vary&gt;</v>
      </c>
      <c r="P45" s="65" t="e">
        <f>VLOOKUP(Q45,LUT!$S$2:$T$31,2,FALSE)</f>
        <v>#N/A</v>
      </c>
      <c r="Q45" s="63"/>
      <c r="R45" s="66" t="str">
        <f>IF(ISBLANK(Q45),"",VLOOKUP(Q45,LUT!$S$2:$U$31,3,FALSE))</f>
        <v/>
      </c>
    </row>
    <row r="46" spans="2:20" ht="16.5" customHeight="1" x14ac:dyDescent="0.25">
      <c r="G46" s="24" t="str">
        <f>VLOOKUP(H46,LUT!$M$2:$N$31,2,FALSE)</f>
        <v>P27</v>
      </c>
      <c r="H46" s="120" t="s">
        <v>308</v>
      </c>
      <c r="I46" s="25" t="str">
        <f>VLOOKUP(H46,LUT!$M$2:$O$31,3,FALSE)</f>
        <v>T21,T22,T23,T24,T25,T26,</v>
      </c>
      <c r="K46" s="26" t="str">
        <f>VLOOKUP(L46,LUT!$P$2:$Q$31,2,FALSE)</f>
        <v>T27</v>
      </c>
      <c r="L46" s="116" t="s">
        <v>290</v>
      </c>
      <c r="M46" s="2"/>
      <c r="N46" s="2"/>
      <c r="O46" s="89" t="str">
        <f>IF(ISBLANK(L46),"",VLOOKUP(L46,LUT!$P$2:$R$31,3,FALSE))</f>
        <v>&lt;vary&gt;</v>
      </c>
      <c r="P46" s="65" t="e">
        <f>VLOOKUP(Q46,LUT!$S$2:$T$31,2,FALSE)</f>
        <v>#N/A</v>
      </c>
      <c r="Q46" s="63"/>
      <c r="R46" s="66" t="str">
        <f>IF(ISBLANK(Q46),"",VLOOKUP(Q46,LUT!$S$2:$U$31,3,FALSE))</f>
        <v/>
      </c>
    </row>
    <row r="47" spans="2:20" ht="16.5" customHeight="1" x14ac:dyDescent="0.25">
      <c r="G47" s="24" t="str">
        <f>VLOOKUP(H47,LUT!$M$2:$N$31,2,FALSE)</f>
        <v>P28</v>
      </c>
      <c r="H47" s="120" t="s">
        <v>291</v>
      </c>
      <c r="I47" s="25" t="str">
        <f>VLOOKUP(H47,LUT!$M$2:$O$31,3,FALSE)</f>
        <v>T27,T28,T29,</v>
      </c>
      <c r="K47" s="26" t="str">
        <f>VLOOKUP(L47,LUT!$P$2:$Q$31,2,FALSE)</f>
        <v>T28</v>
      </c>
      <c r="L47" s="116" t="s">
        <v>292</v>
      </c>
      <c r="M47" s="2"/>
      <c r="N47" s="2"/>
      <c r="O47" s="89" t="str">
        <f>IF(ISBLANK(L47),"",VLOOKUP(L47,LUT!$P$2:$R$31,3,FALSE))</f>
        <v>&lt;vary&gt;</v>
      </c>
      <c r="P47" s="65" t="e">
        <f>VLOOKUP(Q47,LUT!$S$2:$T$31,2,FALSE)</f>
        <v>#N/A</v>
      </c>
      <c r="Q47" s="63"/>
      <c r="R47" s="66" t="str">
        <f>IF(ISBLANK(Q47),"",VLOOKUP(Q47,LUT!$S$2:$U$31,3,FALSE))</f>
        <v/>
      </c>
    </row>
    <row r="48" spans="2:20" ht="16.5" customHeight="1" x14ac:dyDescent="0.25">
      <c r="G48" s="24" t="str">
        <f>VLOOKUP(H48,LUT!$M$2:$N$31,2,FALSE)</f>
        <v>P29</v>
      </c>
      <c r="H48" s="120" t="s">
        <v>383</v>
      </c>
      <c r="I48" s="25" t="str">
        <f>VLOOKUP(H48,LUT!$M$2:$O$31,3,FALSE)</f>
        <v>T14,T17,T04,</v>
      </c>
      <c r="K48" s="26" t="str">
        <f>VLOOKUP(L48,LUT!$P$2:$Q$31,2,FALSE)</f>
        <v>T29</v>
      </c>
      <c r="L48" s="116" t="s">
        <v>293</v>
      </c>
      <c r="M48" s="2"/>
      <c r="N48" s="2"/>
      <c r="O48" s="89" t="str">
        <f>IF(ISBLANK(L48),"",VLOOKUP(L48,LUT!$P$2:$R$31,3,FALSE))</f>
        <v>&lt;vary&gt;</v>
      </c>
      <c r="P48" s="65" t="e">
        <f>VLOOKUP(Q48,LUT!$S$2:$T$31,2,FALSE)</f>
        <v>#N/A</v>
      </c>
      <c r="Q48" s="63"/>
      <c r="R48" s="66" t="str">
        <f>IF(ISBLANK(Q48),"",VLOOKUP(Q48,LUT!$S$2:$U$31,3,FALSE))</f>
        <v/>
      </c>
    </row>
    <row r="49" spans="7:18" ht="16.5" customHeight="1" x14ac:dyDescent="0.25">
      <c r="G49" s="24" t="e">
        <f>VLOOKUP(H49,LUT!$M$2:$N$31,2,FALSE)</f>
        <v>#N/A</v>
      </c>
      <c r="H49" s="121"/>
      <c r="I49" s="25" t="e">
        <f>VLOOKUP(H49,LUT!$M$2:$O$31,3,FALSE)</f>
        <v>#N/A</v>
      </c>
      <c r="K49" s="26" t="e">
        <f>VLOOKUP(L49,LUT!$P$2:$Q$31,2,FALSE)</f>
        <v>#N/A</v>
      </c>
      <c r="L49" s="117"/>
      <c r="M49" s="118"/>
      <c r="N49" s="118"/>
      <c r="O49" s="119"/>
      <c r="P49" s="65" t="e">
        <f>VLOOKUP(Q49,LUT!$S$2:$T$31,2,FALSE)</f>
        <v>#N/A</v>
      </c>
      <c r="Q49" s="69"/>
      <c r="R49" s="72" t="str">
        <f>IF(ISBLANK(Q49),"",VLOOKUP(Q49,LUT!$S$2:$U$31,3,FALSE))</f>
        <v/>
      </c>
    </row>
  </sheetData>
  <sheetProtection password="CF0F" sheet="1" objects="1" scenarios="1" selectLockedCells="1"/>
  <mergeCells count="4">
    <mergeCell ref="D15:E15"/>
    <mergeCell ref="L17:R17"/>
    <mergeCell ref="L18:O18"/>
    <mergeCell ref="Q18:R18"/>
  </mergeCells>
  <conditionalFormatting sqref="C3:C12">
    <cfRule type="expression" dxfId="41" priority="14">
      <formula>IF(AND(C3&lt;&gt;"",C3=$C$15),1,0)</formula>
    </cfRule>
  </conditionalFormatting>
  <conditionalFormatting sqref="C14">
    <cfRule type="expression" dxfId="40" priority="13">
      <formula>ISBLANK(C15)</formula>
    </cfRule>
  </conditionalFormatting>
  <conditionalFormatting sqref="L3:L12">
    <cfRule type="expression" dxfId="39" priority="15">
      <formula>IF(AND(L3&lt;&gt;"",L3=$L$15),1,0)</formula>
    </cfRule>
  </conditionalFormatting>
  <conditionalFormatting sqref="L14">
    <cfRule type="expression" dxfId="38" priority="16">
      <formula>ISBLANK(L15)</formula>
    </cfRule>
  </conditionalFormatting>
  <conditionalFormatting sqref="L20:L49">
    <cfRule type="expression" dxfId="37" priority="4">
      <formula>IF(ISERROR(FIND(K20,$I$17)),0,1)</formula>
    </cfRule>
  </conditionalFormatting>
  <conditionalFormatting sqref="G21:H39">
    <cfRule type="expression" dxfId="36" priority="3">
      <formula>IF(ISERROR(FIND(G21,$E$15)),0,1)</formula>
    </cfRule>
  </conditionalFormatting>
  <conditionalFormatting sqref="Q20:Q49">
    <cfRule type="expression" dxfId="35" priority="2">
      <formula>IF(ISERROR(FIND(P20,$I$17)),0,1)</formula>
    </cfRule>
  </conditionalFormatting>
  <conditionalFormatting sqref="G40:G49">
    <cfRule type="expression" dxfId="34" priority="1">
      <formula>IF(ISERROR(FIND(G40,$E$15)),0,1)</formula>
    </cfRule>
  </conditionalFormatting>
  <conditionalFormatting sqref="C21:C39">
    <cfRule type="expression" dxfId="33" priority="147">
      <formula>IF(ISERROR(FIND(B21,$D$17)),0,1)</formula>
    </cfRule>
  </conditionalFormatting>
  <conditionalFormatting sqref="C20">
    <cfRule type="expression" dxfId="32" priority="148">
      <formula>IF(ISERROR(FIND(B20,$D$17)),0,1)</formula>
    </cfRule>
  </conditionalFormatting>
  <conditionalFormatting sqref="H20:H39">
    <cfRule type="expression" dxfId="31" priority="149">
      <formula>IF(ISERROR(FIND(G20,$D$17)),0,1)</formula>
    </cfRule>
  </conditionalFormatting>
  <dataValidations count="3">
    <dataValidation type="whole" allowBlank="1" showInputMessage="1" showErrorMessage="1" sqref="Q3:Q12">
      <formula1>0</formula1>
      <formula2>10</formula2>
    </dataValidation>
    <dataValidation type="list" showInputMessage="1" showErrorMessage="1" sqref="L15">
      <formula1>$L$3:$L$13</formula1>
    </dataValidation>
    <dataValidation type="list" showInputMessage="1" showErrorMessage="1" sqref="C15">
      <formula1>$C$3:$C$13</formula1>
    </dataValidation>
  </dataValidations>
  <pageMargins left="0.59055118110236227" right="0.23622047244094491" top="0.78740157480314965" bottom="0.23622047244094491" header="0.31496062992125984" footer="0.31496062992125984"/>
  <pageSetup paperSize="9" scale="53" orientation="landscape" horizontalDpi="4294967293" r:id="rId1"/>
  <headerFooter>
    <oddHeader>&amp;L&amp;G &amp;C&amp;"-,Krepko"&amp;12Linking 
soil ecosystem services and threats 
to soil manageement and data&amp;RT1.3.2 Linking Alpine soil information, soil ecosystem services and ecosystem management
Agricultural Institute of Slovenia</oddHeader>
    <oddFooter>&amp;L&amp;G&amp;C&amp;A&amp;R&amp;D</oddFooter>
  </headerFooter>
  <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LUT!$K$2:$K$41</xm:f>
          </x14:formula1>
          <xm:sqref>C20:C39 H20:H39</xm:sqref>
        </x14:dataValidation>
        <x14:dataValidation type="list" allowBlank="1" showInputMessage="1" showErrorMessage="1">
          <x14:formula1>
            <xm:f>LUT!$P$2:$P$41</xm:f>
          </x14:formula1>
          <xm:sqref>L50 L20:L39</xm:sqref>
        </x14:dataValidation>
        <x14:dataValidation type="list" allowBlank="1" showInputMessage="1" showErrorMessage="1">
          <x14:formula1>
            <xm:f>LUT!$F$2:$F$31</xm:f>
          </x14:formula1>
          <xm:sqref>L3:N12</xm:sqref>
        </x14:dataValidation>
        <x14:dataValidation type="list" showInputMessage="1" showErrorMessage="1">
          <x14:formula1>
            <xm:f>LUT!$S$2:$S$41</xm:f>
          </x14:formula1>
          <xm:sqref>Q20:Q49</xm:sqref>
        </x14:dataValidation>
        <x14:dataValidation type="list" allowBlank="1" showInputMessage="1" showErrorMessage="1">
          <x14:formula1>
            <xm:f>LUT!$P$2:$P$31</xm:f>
          </x14:formula1>
          <xm:sqref>M50:N50 M20:N39</xm:sqref>
        </x14:dataValidation>
        <x14:dataValidation type="list" allowBlank="1" showInputMessage="1" showErrorMessage="1">
          <x14:formula1>
            <xm:f>LUT!$B$2:$B$31</xm:f>
          </x14:formula1>
          <xm:sqref>C3:C12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windowProtection="1" showGridLines="0" showRowColHeaders="0" tabSelected="1" zoomScale="85" zoomScaleNormal="85" zoomScaleSheetLayoutView="85" workbookViewId="0">
      <selection activeCell="B5" sqref="A1:XFD1048576"/>
    </sheetView>
  </sheetViews>
  <sheetFormatPr defaultRowHeight="16.5" customHeight="1" x14ac:dyDescent="0.25"/>
  <cols>
    <col min="1" max="1" width="4.28515625" style="4" customWidth="1"/>
    <col min="2" max="2" width="6" style="4" hidden="1" customWidth="1"/>
    <col min="3" max="3" width="69.140625" style="4" customWidth="1"/>
    <col min="4" max="4" width="17.7109375" style="11" hidden="1" customWidth="1"/>
    <col min="5" max="5" width="19.42578125" style="4" hidden="1" customWidth="1"/>
    <col min="6" max="6" width="2.5703125" style="4" customWidth="1"/>
    <col min="7" max="7" width="6" style="4" hidden="1" customWidth="1"/>
    <col min="8" max="8" width="64.42578125" style="4" customWidth="1"/>
    <col min="9" max="9" width="20.5703125" style="4" hidden="1" customWidth="1"/>
    <col min="10" max="10" width="2.42578125" style="4" customWidth="1"/>
    <col min="11" max="11" width="7" style="4" hidden="1" customWidth="1"/>
    <col min="12" max="12" width="54.7109375" style="4" customWidth="1"/>
    <col min="13" max="13" width="17.140625" style="4" hidden="1" customWidth="1"/>
    <col min="14" max="14" width="20" style="4" hidden="1" customWidth="1"/>
    <col min="15" max="15" width="8.7109375" style="4" customWidth="1"/>
    <col min="16" max="16" width="10.5703125" style="4" hidden="1" customWidth="1"/>
    <col min="17" max="17" width="44.7109375" style="4" customWidth="1"/>
    <col min="18" max="18" width="9.42578125" style="4" customWidth="1"/>
    <col min="19" max="19" width="18.42578125" style="11" customWidth="1"/>
    <col min="20" max="20" width="18.5703125" style="4" customWidth="1"/>
    <col min="21" max="21" width="14.5703125" style="4" customWidth="1"/>
    <col min="22" max="22" width="5" style="4" customWidth="1"/>
    <col min="23" max="16384" width="9.140625" style="4"/>
  </cols>
  <sheetData>
    <row r="1" spans="2:24" ht="41.25" customHeight="1" x14ac:dyDescent="0.25">
      <c r="B1" s="2"/>
      <c r="C1" s="86" t="s">
        <v>477</v>
      </c>
      <c r="D1" s="3"/>
      <c r="P1" s="3"/>
      <c r="Q1" s="3"/>
      <c r="R1" s="3"/>
      <c r="S1" s="4"/>
      <c r="V1" s="3"/>
      <c r="W1" s="5"/>
    </row>
    <row r="2" spans="2:24" s="6" customFormat="1" ht="46.5" customHeight="1" x14ac:dyDescent="0.25">
      <c r="C2" s="85" t="str">
        <f>" SOIL ECOSYSTEM SERVICES relevant to "&amp;CHAR(10)&amp;C1</f>
        <v xml:space="preserve"> SOIL ECOSYSTEM SERVICES relevant to 
Natural Disaster Prevention</v>
      </c>
      <c r="D2" s="7" t="s">
        <v>369</v>
      </c>
      <c r="E2" s="7" t="s">
        <v>371</v>
      </c>
      <c r="F2" s="7"/>
      <c r="H2" s="7" t="s">
        <v>390</v>
      </c>
      <c r="I2" s="7"/>
      <c r="J2" s="7"/>
      <c r="L2" s="85" t="str">
        <f>"SOIL THREATS relevant to "&amp;CHAR(10)&amp;C1</f>
        <v>SOIL THREATS relevant to 
Natural Disaster Prevention</v>
      </c>
      <c r="M2" s="7" t="s">
        <v>121</v>
      </c>
      <c r="N2" s="7" t="s">
        <v>122</v>
      </c>
      <c r="Q2" s="7" t="s">
        <v>392</v>
      </c>
    </row>
    <row r="3" spans="2:24" ht="16.5" customHeight="1" x14ac:dyDescent="0.3">
      <c r="B3" s="8" t="str">
        <f>VLOOKUP(C3,LUT!$B$2:$E$31,4,FALSE)</f>
        <v>S05</v>
      </c>
      <c r="C3" s="57" t="s">
        <v>90</v>
      </c>
      <c r="D3" s="56" t="str">
        <f>VLOOKUP(C3,LUT!$B$2:$C$31,2,FALSE)</f>
        <v>M02,M04,M09,M13,M14,M18,M19,M16,M17,M33,M24,</v>
      </c>
      <c r="E3" s="56" t="str">
        <f>VLOOKUP(C3,LUT!$B$2:$D$31,3,FALSE)</f>
        <v>P11,P03,P05,P10,</v>
      </c>
      <c r="F3" s="9"/>
      <c r="H3" s="9">
        <v>10</v>
      </c>
      <c r="I3" s="9"/>
      <c r="J3" s="9"/>
      <c r="K3" s="10" t="str">
        <f>VLOOKUP(L3,LUT!$F$2:$I$31,4,FALSE)</f>
        <v>H10</v>
      </c>
      <c r="L3" s="58" t="s">
        <v>360</v>
      </c>
      <c r="M3" s="56" t="str">
        <f>VLOOKUP(L3,LUT!$F$2:$G$31,2,FALSE)</f>
        <v>M25,M26,</v>
      </c>
      <c r="N3" s="56" t="str">
        <f>VLOOKUP(L3,LUT!$F$2:$H$31,3,FALSE)</f>
        <v>P02,P03,P11,P13,P05,</v>
      </c>
      <c r="Q3" s="9">
        <v>10</v>
      </c>
      <c r="X3" s="11"/>
    </row>
    <row r="4" spans="2:24" ht="16.5" customHeight="1" x14ac:dyDescent="0.3">
      <c r="B4" s="8" t="str">
        <f>VLOOKUP(C4,LUT!$B$2:$E$31,4,FALSE)</f>
        <v>S03</v>
      </c>
      <c r="C4" s="57" t="s">
        <v>89</v>
      </c>
      <c r="D4" s="56" t="str">
        <f>VLOOKUP(C4,LUT!$B$2:$C$31,2,FALSE)</f>
        <v>M01,M02,M09,M13,M18,M19,M16,</v>
      </c>
      <c r="E4" s="56" t="str">
        <f>VLOOKUP(C4,LUT!$B$2:$D$31,3,FALSE)</f>
        <v>P13,P10,P05,P02,P11,</v>
      </c>
      <c r="F4" s="9"/>
      <c r="H4" s="9">
        <v>9</v>
      </c>
      <c r="I4" s="9"/>
      <c r="J4" s="9"/>
      <c r="K4" s="10" t="str">
        <f>VLOOKUP(L4,LUT!$F$2:$I$31,4,FALSE)</f>
        <v>H01</v>
      </c>
      <c r="L4" s="58" t="s">
        <v>357</v>
      </c>
      <c r="M4" s="56" t="str">
        <f>VLOOKUP(L4,LUT!$F$2:$G$31,2,FALSE)</f>
        <v>M11,M02,M16,M18,M33,M24,</v>
      </c>
      <c r="N4" s="56" t="str">
        <f>VLOOKUP(L4,LUT!$F$2:$H$31,3,FALSE)</f>
        <v>P02,P03,P05,P11,P13,P10,</v>
      </c>
      <c r="Q4" s="9">
        <v>9</v>
      </c>
      <c r="X4" s="11"/>
    </row>
    <row r="5" spans="2:24" ht="16.5" customHeight="1" x14ac:dyDescent="0.3">
      <c r="B5" s="8" t="str">
        <f>VLOOKUP(C5,LUT!$B$2:$E$31,4,FALSE)</f>
        <v>S06</v>
      </c>
      <c r="C5" s="57" t="s">
        <v>91</v>
      </c>
      <c r="D5" s="56" t="str">
        <f>VLOOKUP(C5,LUT!$B$2:$C$31,2,FALSE)</f>
        <v>M01,M02,M06,M09,M13,M19,M!7,M16,M21,</v>
      </c>
      <c r="E5" s="56" t="str">
        <f>VLOOKUP(C5,LUT!$B$2:$D$31,3,FALSE)</f>
        <v>P12,P09,P11,P13,P14,</v>
      </c>
      <c r="F5" s="9"/>
      <c r="H5" s="9">
        <v>3</v>
      </c>
      <c r="I5" s="9"/>
      <c r="J5" s="9"/>
      <c r="K5" s="10" t="str">
        <f>VLOOKUP(L5,LUT!$F$2:$I$31,4,FALSE)</f>
        <v>H11</v>
      </c>
      <c r="L5" s="58" t="s">
        <v>362</v>
      </c>
      <c r="M5" s="56" t="str">
        <f>VLOOKUP(L5,LUT!$F$2:$G$31,2,FALSE)</f>
        <v>M38,M39,M37</v>
      </c>
      <c r="N5" s="56" t="str">
        <f>VLOOKUP(L5,LUT!$F$2:$H$31,3,FALSE)</f>
        <v>P28,</v>
      </c>
      <c r="Q5" s="9">
        <v>5</v>
      </c>
      <c r="X5" s="11"/>
    </row>
    <row r="6" spans="2:24" ht="16.5" customHeight="1" x14ac:dyDescent="0.3">
      <c r="B6" s="8" t="str">
        <f>VLOOKUP(C6,LUT!$B$2:$E$31,4,FALSE)</f>
        <v>S07</v>
      </c>
      <c r="C6" s="57" t="s">
        <v>92</v>
      </c>
      <c r="D6" s="56" t="str">
        <f>VLOOKUP(C6,LUT!$B$2:$C$31,2,FALSE)</f>
        <v>M01,M02,M10,M17,M16,M18,M29,</v>
      </c>
      <c r="E6" s="56" t="str">
        <f>VLOOKUP(C6,LUT!$B$2:$D$31,3,FALSE)</f>
        <v>P05,P10,P07,P13,</v>
      </c>
      <c r="F6" s="9"/>
      <c r="H6" s="9">
        <v>9</v>
      </c>
      <c r="I6" s="9"/>
      <c r="J6" s="9"/>
      <c r="K6" s="10" t="e">
        <f>VLOOKUP(L6,LUT!$F$2:$I$31,4,FALSE)</f>
        <v>#N/A</v>
      </c>
      <c r="L6" s="58"/>
      <c r="M6" s="56" t="e">
        <f>VLOOKUP(L6,LUT!$F$2:$G$31,2,FALSE)</f>
        <v>#N/A</v>
      </c>
      <c r="N6" s="56" t="e">
        <f>VLOOKUP(L6,LUT!$F$2:$H$31,3,FALSE)</f>
        <v>#N/A</v>
      </c>
      <c r="Q6" s="9">
        <v>0</v>
      </c>
      <c r="X6" s="11"/>
    </row>
    <row r="7" spans="2:24" ht="16.5" customHeight="1" x14ac:dyDescent="0.3">
      <c r="B7" s="8" t="str">
        <f>VLOOKUP(C7,LUT!$B$2:$E$31,4,FALSE)</f>
        <v>S08</v>
      </c>
      <c r="C7" s="57" t="s">
        <v>93</v>
      </c>
      <c r="D7" s="56" t="str">
        <f>VLOOKUP(C7,LUT!$B$2:$C$31,2,FALSE)</f>
        <v>M01,M04,M08,M14,M17,M18,M38,</v>
      </c>
      <c r="E7" s="56" t="str">
        <f>VLOOKUP(C7,LUT!$B$2:$D$31,3,FALSE)</f>
        <v>P13,P11,P10,</v>
      </c>
      <c r="F7" s="9"/>
      <c r="H7" s="9">
        <v>9</v>
      </c>
      <c r="I7" s="9"/>
      <c r="J7" s="9"/>
      <c r="K7" s="10" t="e">
        <f>VLOOKUP(L7,LUT!$F$2:$I$31,4,FALSE)</f>
        <v>#N/A</v>
      </c>
      <c r="L7" s="58"/>
      <c r="M7" s="56" t="e">
        <f>VLOOKUP(L7,LUT!$F$2:$G$31,2,FALSE)</f>
        <v>#N/A</v>
      </c>
      <c r="N7" s="56" t="e">
        <f>VLOOKUP(L7,LUT!$F$2:$H$31,3,FALSE)</f>
        <v>#N/A</v>
      </c>
      <c r="Q7" s="9">
        <v>0</v>
      </c>
      <c r="X7" s="11"/>
    </row>
    <row r="8" spans="2:24" ht="16.5" customHeight="1" x14ac:dyDescent="0.3">
      <c r="B8" s="8" t="e">
        <f>VLOOKUP(C8,LUT!$B$2:$E$31,4,FALSE)</f>
        <v>#N/A</v>
      </c>
      <c r="C8" s="57"/>
      <c r="D8" s="56" t="e">
        <f>VLOOKUP(C8,LUT!$B$2:$C$31,2,FALSE)</f>
        <v>#N/A</v>
      </c>
      <c r="E8" s="56" t="e">
        <f>VLOOKUP(C8,LUT!$B$2:$D$31,3,FALSE)</f>
        <v>#N/A</v>
      </c>
      <c r="F8" s="9"/>
      <c r="H8" s="9">
        <v>0</v>
      </c>
      <c r="I8" s="9"/>
      <c r="J8" s="9"/>
      <c r="K8" s="10" t="e">
        <f>VLOOKUP(L8,LUT!$F$2:$I$31,4,FALSE)</f>
        <v>#N/A</v>
      </c>
      <c r="L8" s="58"/>
      <c r="M8" s="56" t="e">
        <f>VLOOKUP(L8,LUT!$F$2:$G$31,2,FALSE)</f>
        <v>#N/A</v>
      </c>
      <c r="N8" s="56" t="e">
        <f>VLOOKUP(L8,LUT!$F$2:$H$31,3,FALSE)</f>
        <v>#N/A</v>
      </c>
      <c r="Q8" s="9">
        <v>0</v>
      </c>
      <c r="X8" s="11"/>
    </row>
    <row r="9" spans="2:24" ht="16.5" customHeight="1" x14ac:dyDescent="0.3">
      <c r="B9" s="8" t="e">
        <f>VLOOKUP(C9,LUT!$B$2:$E$31,4,FALSE)</f>
        <v>#N/A</v>
      </c>
      <c r="C9" s="57"/>
      <c r="D9" s="56" t="e">
        <f>VLOOKUP(C9,LUT!$B$2:$C$31,2,FALSE)</f>
        <v>#N/A</v>
      </c>
      <c r="E9" s="56" t="e">
        <f>VLOOKUP(C9,LUT!$B$2:$D$31,3,FALSE)</f>
        <v>#N/A</v>
      </c>
      <c r="F9" s="9"/>
      <c r="H9" s="9">
        <v>0</v>
      </c>
      <c r="I9" s="9"/>
      <c r="J9" s="9"/>
      <c r="K9" s="10" t="e">
        <f>VLOOKUP(L9,LUT!$F$2:$I$31,4,FALSE)</f>
        <v>#N/A</v>
      </c>
      <c r="L9" s="58"/>
      <c r="M9" s="56" t="e">
        <f>VLOOKUP(L9,LUT!$F$2:$G$31,2,FALSE)</f>
        <v>#N/A</v>
      </c>
      <c r="N9" s="56" t="e">
        <f>VLOOKUP(L9,LUT!$F$2:$H$31,3,FALSE)</f>
        <v>#N/A</v>
      </c>
      <c r="Q9" s="9">
        <v>0</v>
      </c>
      <c r="X9" s="11"/>
    </row>
    <row r="10" spans="2:24" ht="16.5" customHeight="1" x14ac:dyDescent="0.3">
      <c r="B10" s="8" t="e">
        <f>VLOOKUP(C10,LUT!$B$2:$E$31,4,FALSE)</f>
        <v>#N/A</v>
      </c>
      <c r="C10" s="57"/>
      <c r="D10" s="56" t="e">
        <f>VLOOKUP(C10,LUT!$B$2:$C$31,2,FALSE)</f>
        <v>#N/A</v>
      </c>
      <c r="E10" s="56" t="e">
        <f>VLOOKUP(C10,LUT!$B$2:$D$31,3,FALSE)</f>
        <v>#N/A</v>
      </c>
      <c r="F10" s="9"/>
      <c r="H10" s="9">
        <v>0</v>
      </c>
      <c r="I10" s="9"/>
      <c r="J10" s="9"/>
      <c r="K10" s="10" t="e">
        <f>VLOOKUP(L10,LUT!$F$2:$I$31,4,FALSE)</f>
        <v>#N/A</v>
      </c>
      <c r="L10" s="58"/>
      <c r="M10" s="56" t="e">
        <f>VLOOKUP(L10,LUT!$F$2:$G$31,2,FALSE)</f>
        <v>#N/A</v>
      </c>
      <c r="N10" s="56" t="e">
        <f>VLOOKUP(L10,LUT!$F$2:$H$31,3,FALSE)</f>
        <v>#N/A</v>
      </c>
      <c r="Q10" s="9">
        <v>0</v>
      </c>
      <c r="X10" s="11"/>
    </row>
    <row r="11" spans="2:24" ht="16.5" customHeight="1" x14ac:dyDescent="0.3">
      <c r="B11" s="8" t="e">
        <f>VLOOKUP(C11,LUT!$B$2:$E$31,4,FALSE)</f>
        <v>#N/A</v>
      </c>
      <c r="C11" s="57"/>
      <c r="D11" s="56" t="e">
        <f>VLOOKUP(C11,LUT!$B$2:$C$31,2,FALSE)</f>
        <v>#N/A</v>
      </c>
      <c r="E11" s="56" t="e">
        <f>VLOOKUP(C11,LUT!$B$2:$D$31,3,FALSE)</f>
        <v>#N/A</v>
      </c>
      <c r="F11" s="9"/>
      <c r="H11" s="9">
        <v>0</v>
      </c>
      <c r="I11" s="9"/>
      <c r="J11" s="9"/>
      <c r="K11" s="10" t="e">
        <f>VLOOKUP(L11,LUT!$F$2:$I$31,4,FALSE)</f>
        <v>#N/A</v>
      </c>
      <c r="L11" s="58"/>
      <c r="M11" s="56" t="e">
        <f>VLOOKUP(L11,LUT!$F$2:$G$31,2,FALSE)</f>
        <v>#N/A</v>
      </c>
      <c r="N11" s="56" t="e">
        <f>VLOOKUP(L11,LUT!$F$2:$H$31,3,FALSE)</f>
        <v>#N/A</v>
      </c>
      <c r="Q11" s="9">
        <v>0</v>
      </c>
      <c r="X11" s="11"/>
    </row>
    <row r="12" spans="2:24" ht="16.5" customHeight="1" x14ac:dyDescent="0.3">
      <c r="B12" s="8" t="e">
        <f>VLOOKUP(C12,LUT!$B$2:$E$31,4,FALSE)</f>
        <v>#N/A</v>
      </c>
      <c r="C12" s="57"/>
      <c r="D12" s="56" t="e">
        <f>VLOOKUP(C12,LUT!$B$2:$C$31,2,FALSE)</f>
        <v>#N/A</v>
      </c>
      <c r="E12" s="56" t="e">
        <f>VLOOKUP(C12,LUT!$B$2:$D$31,3,FALSE)</f>
        <v>#N/A</v>
      </c>
      <c r="F12" s="9"/>
      <c r="H12" s="9">
        <v>0</v>
      </c>
      <c r="I12" s="9"/>
      <c r="J12" s="9"/>
      <c r="K12" s="10" t="e">
        <f>VLOOKUP(L12,LUT!$F$2:$I$31,4,FALSE)</f>
        <v>#N/A</v>
      </c>
      <c r="L12" s="58"/>
      <c r="M12" s="56" t="e">
        <f>VLOOKUP(L12,LUT!$F$2:$G$31,2,FALSE)</f>
        <v>#N/A</v>
      </c>
      <c r="N12" s="56" t="e">
        <f>VLOOKUP(L12,LUT!$F$2:$H$31,3,FALSE)</f>
        <v>#N/A</v>
      </c>
      <c r="Q12" s="9">
        <v>0</v>
      </c>
      <c r="X12" s="11"/>
    </row>
    <row r="13" spans="2:24" ht="21" customHeight="1" x14ac:dyDescent="0.25">
      <c r="S13" s="4"/>
      <c r="X13" s="11"/>
    </row>
    <row r="14" spans="2:24" ht="33" customHeight="1" x14ac:dyDescent="0.25">
      <c r="C14" s="73" t="str">
        <f>IF(ISBLANK(C15),"Select soil ecosystem service ↓","Selected soil ecosystem service:")</f>
        <v>Select soil ecosystem service ↓</v>
      </c>
      <c r="D14" s="12"/>
      <c r="E14" s="13"/>
      <c r="F14" s="13"/>
      <c r="L14" s="73" t="str">
        <f>IF(ISBLANK(L15),"Select soil threat ↓","Selected soil threat:")</f>
        <v>Select soil threat ↓</v>
      </c>
    </row>
    <row r="15" spans="2:24" ht="36.75" customHeight="1" x14ac:dyDescent="0.25">
      <c r="C15" s="31"/>
      <c r="D15" s="133" t="str">
        <f>"M: "&amp;IF(ISERROR(VLOOKUP(C15,C3:D12,2,FALSE)),"",VLOOKUP(C15,C3:D12,2,FALSE))&amp;" - "&amp;"P: "&amp;IF(ISERROR(VLOOKUP(C15,C3:E12,3,FALSE)),"",VLOOKUP(C15,C3:E12,3,FALSE))</f>
        <v xml:space="preserve">M:  - P: </v>
      </c>
      <c r="E15" s="133"/>
      <c r="F15" s="6"/>
      <c r="L15" s="60"/>
      <c r="M15" s="80" t="str">
        <f>"M: "&amp;IF(ISERROR(VLOOKUP(L15,L3:M12,2,FALSE)),"",VLOOKUP(L15,L3:M12,2,FALSE))&amp;" - "&amp;"P: "&amp;IF(ISERROR(VLOOKUP(L15,L3:M12,3,FALSE)),"",VLOOKUP(L15,L3:M12,3,FALSE))</f>
        <v xml:space="preserve">M:  - P: </v>
      </c>
    </row>
    <row r="16" spans="2:24" ht="27.75" customHeight="1" x14ac:dyDescent="0.25">
      <c r="C16" s="14"/>
      <c r="D16" s="14"/>
      <c r="E16" s="14"/>
      <c r="F16" s="14"/>
      <c r="G16" s="14"/>
      <c r="H16" s="14"/>
      <c r="I16" s="15"/>
      <c r="J16" s="15"/>
      <c r="K16" s="15"/>
      <c r="L16" s="59"/>
      <c r="M16" s="59"/>
      <c r="N16" s="59"/>
      <c r="O16" s="59"/>
      <c r="P16" s="15"/>
      <c r="Q16" s="59"/>
      <c r="R16" s="59"/>
      <c r="S16" s="16"/>
      <c r="T16" s="2"/>
      <c r="U16" s="2"/>
    </row>
    <row r="17" spans="1:21" s="2" customFormat="1" ht="27.75" customHeight="1" x14ac:dyDescent="0.25">
      <c r="C17" s="84" t="s">
        <v>455</v>
      </c>
      <c r="D17" s="17" t="str">
        <f>"SES: "&amp;D15&amp;" | Threats: "&amp;M15</f>
        <v xml:space="preserve">SES: M:  - P:  | Threats: M:  - P: </v>
      </c>
      <c r="E17" s="76"/>
      <c r="F17" s="76"/>
      <c r="G17" s="82"/>
      <c r="H17" s="84" t="s">
        <v>124</v>
      </c>
      <c r="I17" s="83" t="str">
        <f>CONCATENATE(IF(ISERROR(FIND(G20,$D$17)),"",I20),IF(ISERROR(FIND(G21,$D$17)),"",I21),IF(ISERROR(FIND(G22,$D$17)),"",I22),IF(ISERROR(FIND(G23,$D$17)),"",I23),IF(ISERROR(FIND(G24,$D$17)),"",I24),IF(ISERROR(FIND(G25,$D$17)),"",I25),IF(ISERROR(FIND(G26,$D$17)),"",I26),IF(ISERROR(FIND(G27,$D$17)),"",I27),IF(ISERROR(FIND(G28,$D$17)),"",I28),IF(ISERROR(FIND(G29,$D$17)),"",I29),IF(ISERROR(FIND(G30,$D$17)),"",I30),IF(ISERROR(FIND(G31,$D$17)),"",I31),IF(ISERROR(FIND(G32,$D$17)),"",I32),IF(ISERROR(FIND(G33,$D$17)),"",I33),IF(ISERROR(FIND(G34,$D$17)),"",I34),IF(ISERROR(FIND(G35,$D$17)),"",I35),IF(ISERROR(FIND(G36,$D$17)),"",I36),IF(ISERROR(FIND(G37,$D$17)),"",I37),IF(ISERROR(FIND(G38,$D$17)),"",I38),IF(ISERROR(FIND(G39,$D$17)),"",I39),IF(ISERROR(FIND(G40,$D$17)),"",I40),IF(ISERROR(FIND(G41,$D$17)),"",I41),IF(ISERROR(FIND(G42,$D$17)),"",I42),IF(ISERROR(FIND(G43,$D$17)),"",I43),IF(ISERROR(FIND(G44,$D$17)),"",I44),IF(ISERROR(FIND(G45,$D$17)),"",I45),IF(ISERROR(FIND(G46,$D$17)),"",I46),IF(ISERROR(FIND(G47,$D$17)),"",I47),IF(ISERROR(FIND(G48,$D$17)),"",I48),IF(ISERROR(FIND(G49,$D$17)),"",I49))</f>
        <v/>
      </c>
      <c r="J17" s="82"/>
      <c r="K17" s="82"/>
      <c r="L17" s="134" t="s">
        <v>123</v>
      </c>
      <c r="M17" s="134"/>
      <c r="N17" s="134"/>
      <c r="O17" s="134"/>
      <c r="P17" s="134"/>
      <c r="Q17" s="134"/>
      <c r="R17" s="134"/>
      <c r="T17" s="16"/>
    </row>
    <row r="18" spans="1:21" ht="76.5" customHeight="1" x14ac:dyDescent="0.25">
      <c r="A18" s="2"/>
      <c r="B18" s="2"/>
      <c r="C18" s="87" t="str">
        <f>CONCATENATE("Apply soil management practices: "&amp;CHAR(10)&amp;IF(ISERROR(FIND(B20,D17)),"",C20&amp;". "),IF(ISERROR(FIND(B21,D17)),"",C21&amp;". "),IF(ISERROR(FIND(B22,D17)),"",C22&amp;". "),IF(ISERROR(FIND(B23,D17)),"",C23&amp;". "),IF(ISERROR(FIND(B24,D17)),"",C24&amp;". "),IF(ISERROR(FIND(B25,D17)),"",C25&amp;". "),IF(ISERROR(FIND(B26,D17)),"",C26&amp;". "),IF(ISERROR(FIND(B27,D17)),"",C27&amp;". "),IF(ISERROR(FIND(B28,D17)),"",C28&amp;". "),IF(ISERROR(FIND(B29,D17)),"",C29&amp;". "),IF(ISERROR(FIND(B30,D17)),"",C30&amp;". "),IF(ISERROR(FIND(B31,D17)),"",C31&amp;". "),IF(ISERROR(FIND(B32,D17)),"",C32&amp;". "),IF(ISERROR(FIND(B33,D17)),"",C33&amp;". "),IF(ISERROR(FIND(B34,D17)),"",C34&amp;". "),IF(ISERROR(FIND(B35,D17)),"",C35&amp;". "),IF(ISERROR(FIND(B36,D17)),"",C36&amp;". "),IF(ISERROR(FIND(B37,D17)),"",C37&amp;". "),IF(ISERROR(FIND(B38,D17)),"",C38&amp;". "),IF(ISERROR(FIND(B39,D17)),"",C39))</f>
        <v xml:space="preserve">Apply soil management practices: 
</v>
      </c>
      <c r="D18" s="77"/>
      <c r="E18" s="77"/>
      <c r="F18" s="14"/>
      <c r="G18" s="77"/>
      <c r="H18" s="87" t="str">
        <f>CONCATENATE("Monitor soil properties: "&amp;CHAR(10)&amp;IF(ISERROR(FIND(G20,D17)),"",H20&amp;". "),IF(ISERROR(FIND(G21,D17)),"",H21&amp;". "),IF(ISERROR(FIND(G22,D17)),"",H22&amp;". "),IF(ISERROR(FIND(G23,D17)),"",H23&amp;". "),IF(ISERROR(FIND(G24,D17)),"",H24&amp;". "),IF(ISERROR(FIND(G25,D17)),"",H25&amp;". "),IF(ISERROR(FIND(G26,D17)),"",H26&amp;". "),IF(ISERROR(FIND(G27,D17)),"",H27&amp;". "),IF(ISERROR(FIND(G28,D17)),"",H28&amp;". "),IF(ISERROR(FIND(G29,D17)),"",H29&amp;". "),IF(ISERROR(FIND(G30,D17)),"",H30&amp;". "),IF(ISERROR(FIND(G31,D17)),"",H31&amp;". "),IF(ISERROR(FIND(G32,D17)),"",H32&amp;". "),IF(ISERROR(FIND(G33,D17)),"",H33&amp;". "),IF(ISERROR(FIND(G34,D17)),"",H34&amp;". "),IF(ISERROR(FIND(G35,D17)),"",H35&amp;". "),IF(ISERROR(FIND(G36,D17)),"",H36&amp;". "),IF(ISERROR(FIND(G37,D17)),"",H37&amp;". "),IF(ISERROR(FIND(G38,D17)),"",H38&amp;". "),IF(ISERROR(FIND(G39,D17)),"",H39))</f>
        <v xml:space="preserve">Monitor soil properties: 
</v>
      </c>
      <c r="I18" s="2"/>
      <c r="J18" s="15"/>
      <c r="K18" s="15"/>
      <c r="L18" s="135" t="str">
        <f>CONCATENATE("Measure topsoil data: "&amp;CHAR(10)&amp;IF(ISERROR(FIND(K20,I17)),"",L20&amp;". "),IF(ISERROR(FIND(K21,I17)),"",L21&amp;". "),IF(ISERROR(FIND(K22,I17)),"",L22&amp;". "),IF(ISERROR(FIND(K23,I17)),"",L23&amp;". "),IF(ISERROR(FIND(K24,I17)),"",L24&amp;". "),IF(ISERROR(FIND(K25,I17)),"",L25&amp;". "),IF(ISERROR(FIND(K26,I17)),"",L26&amp;". "),IF(ISERROR(FIND(K27,I17)),"",L27&amp;". "),IF(ISERROR(FIND(K28,I17)),"",L28&amp;". "),IF(ISERROR(FIND(K29,I17)),"",L29&amp;". "),IF(ISERROR(FIND(K30,I17)),"",L30&amp;". "),IF(ISERROR(FIND(K31,I17)),"",L31&amp;". "),IF(ISERROR(FIND(K32,I17)),"",L32&amp;". "),IF(ISERROR(FIND(K33,I17)),"",L33&amp;". "),IF(ISERROR(FIND(K34,I17)),"",L34&amp;". "),IF(ISERROR(FIND(K35,I17)),"",L35&amp;". "),IF(ISERROR(FIND(K36,I17)),"",L36&amp;". "),IF(ISERROR(FIND(K37,I17)),"",L37&amp;". "),IF(ISERROR(FIND(K38,I17)),"",L38&amp;". "),IF(ISERROR(FIND(K39,I17)),"",L39))</f>
        <v xml:space="preserve">Measure topsoil data: 
</v>
      </c>
      <c r="M18" s="135"/>
      <c r="N18" s="135"/>
      <c r="O18" s="135"/>
      <c r="P18" s="15"/>
      <c r="Q18" s="135" t="str">
        <f>CONCATENATE("Evaluate soil body data: "&amp;CHAR(10)&amp;IF(ISERROR(FIND(P20,I17)),"",Q20&amp;". "),IF(ISERROR(FIND(P21,I17)),"",Q21&amp;". "),IF(ISERROR(FIND(P22,I17)),"",Q22&amp;". "),IF(ISERROR(FIND(P23,I17)),"",Q23&amp;". "),IF(ISERROR(FIND(P24,I17)),"",Q24&amp;". "),IF(ISERROR(FIND(P25,I17)),"",Q25&amp;". "),IF(ISERROR(FIND(P26,I17)),"",Q26&amp;". "),IF(ISERROR(FIND(P27,I17)),"",Q27&amp;". "),IF(ISERROR(FIND(P28,I17)),"",Q28&amp;". "),IF(ISERROR(FIND(P29,I17)),"",Q29&amp;". "),IF(ISERROR(FIND(P30,I17)),"",Q30&amp;". "),IF(ISERROR(FIND(P31,I17)),"",Q31&amp;". "),IF(ISERROR(FIND(P32,I17)),"",Q32&amp;". "),IF(ISERROR(FIND(P33,I17)),"",Q33&amp;". "),IF(ISERROR(FIND(P34,I17)),"",Q34&amp;". "),IF(ISERROR(FIND(P35,I17)),"",Q35&amp;". "),IF(ISERROR(FIND(P36,I17)),"",Q36&amp;". "),IF(ISERROR(FIND(P37,I17)),"",Q37&amp;". "),IF(ISERROR(FIND(P38,I17)),"",Q38&amp;". "),IF(ISERROR(FIND(P39,I17)),"",Q39))</f>
        <v xml:space="preserve">Evaluate soil body data: 
</v>
      </c>
      <c r="R18" s="135"/>
      <c r="S18" s="16"/>
      <c r="T18" s="2"/>
      <c r="U18" s="2"/>
    </row>
    <row r="19" spans="1:21" s="2" customFormat="1" ht="26.25" customHeight="1" x14ac:dyDescent="0.25">
      <c r="B19" s="19"/>
      <c r="C19" s="74" t="s">
        <v>395</v>
      </c>
      <c r="D19" s="20"/>
      <c r="E19" s="20"/>
      <c r="F19" s="20"/>
      <c r="H19" s="74" t="s">
        <v>396</v>
      </c>
      <c r="I19" s="21" t="s">
        <v>110</v>
      </c>
      <c r="J19" s="22"/>
      <c r="K19" s="22"/>
      <c r="L19" s="78" t="s">
        <v>397</v>
      </c>
      <c r="M19" s="88"/>
      <c r="N19" s="88"/>
      <c r="O19" s="79" t="s">
        <v>97</v>
      </c>
      <c r="P19" s="23"/>
      <c r="Q19" s="78" t="s">
        <v>398</v>
      </c>
      <c r="R19" s="79" t="s">
        <v>97</v>
      </c>
      <c r="T19" s="16"/>
    </row>
    <row r="20" spans="1:21" s="2" customFormat="1" ht="16.5" customHeight="1" x14ac:dyDescent="0.25">
      <c r="B20" s="24" t="str">
        <f>VLOOKUP(C20,LUT!$K$2:$L$41,2,FALSE)</f>
        <v>M25</v>
      </c>
      <c r="C20" s="61" t="s">
        <v>323</v>
      </c>
      <c r="D20" s="18"/>
      <c r="E20" s="18"/>
      <c r="F20" s="18"/>
      <c r="G20" s="24" t="str">
        <f>VLOOKUP(H20,LUT!$M$2:$N$31,2,FALSE)</f>
        <v>P01</v>
      </c>
      <c r="H20" s="61" t="s">
        <v>96</v>
      </c>
      <c r="I20" s="25" t="str">
        <f>VLOOKUP(H20,LUT!$M$2:$O$31,3,FALSE)</f>
        <v>T05,</v>
      </c>
      <c r="J20" s="26"/>
      <c r="K20" s="26" t="str">
        <f>VLOOKUP(L20,LUT!$P$2:$Q$31,2,FALSE)</f>
        <v>T01</v>
      </c>
      <c r="L20" s="63" t="s">
        <v>144</v>
      </c>
      <c r="M20" s="64"/>
      <c r="N20" s="64"/>
      <c r="O20" s="89" t="str">
        <f>IF(ISBLANK(L20),"",VLOOKUP(L20,LUT!$P$2:$R$31,3,FALSE))</f>
        <v>%</v>
      </c>
      <c r="P20" s="65" t="str">
        <f>VLOOKUP(Q20,LUT!$S$2:$T$31,2,FALSE)</f>
        <v>B01</v>
      </c>
      <c r="Q20" s="63" t="s">
        <v>156</v>
      </c>
      <c r="R20" s="66" t="str">
        <f>IF(ISBLANK(Q20),"",VLOOKUP(Q20,LUT!$S$2:$U$31,3,FALSE))</f>
        <v>cm</v>
      </c>
      <c r="T20" s="16"/>
    </row>
    <row r="21" spans="1:21" s="2" customFormat="1" ht="16.5" customHeight="1" x14ac:dyDescent="0.25">
      <c r="B21" s="24" t="str">
        <f>VLOOKUP(C21,LUT!$K$2:$L$41,2,FALSE)</f>
        <v>M16</v>
      </c>
      <c r="C21" s="61" t="s">
        <v>335</v>
      </c>
      <c r="D21" s="18"/>
      <c r="E21" s="18"/>
      <c r="F21" s="18"/>
      <c r="G21" s="24" t="str">
        <f>VLOOKUP(H21,LUT!$M$2:$N$31,2,FALSE)</f>
        <v>P02</v>
      </c>
      <c r="H21" s="61" t="s">
        <v>125</v>
      </c>
      <c r="I21" s="25" t="str">
        <f>VLOOKUP(H21,LUT!$M$2:$O$31,3,FALSE)</f>
        <v>T01,T02,T03,T04</v>
      </c>
      <c r="J21" s="26"/>
      <c r="K21" s="26" t="str">
        <f>VLOOKUP(L21,LUT!$P$2:$Q$31,2,FALSE)</f>
        <v>T02</v>
      </c>
      <c r="L21" s="63" t="s">
        <v>145</v>
      </c>
      <c r="M21" s="64"/>
      <c r="N21" s="64"/>
      <c r="O21" s="89" t="str">
        <f>IF(ISBLANK(L21),"",VLOOKUP(L21,LUT!$P$2:$R$31,3,FALSE))</f>
        <v>%</v>
      </c>
      <c r="P21" s="65" t="str">
        <f>VLOOKUP(Q21,LUT!$S$2:$T$31,2,FALSE)</f>
        <v>B02</v>
      </c>
      <c r="Q21" s="63" t="s">
        <v>155</v>
      </c>
      <c r="R21" s="66" t="str">
        <f>IF(ISBLANK(Q21),"",VLOOKUP(Q21,LUT!$S$2:$U$31,3,FALSE))</f>
        <v>cm</v>
      </c>
      <c r="T21" s="16"/>
    </row>
    <row r="22" spans="1:21" s="2" customFormat="1" ht="16.5" customHeight="1" x14ac:dyDescent="0.25">
      <c r="B22" s="24" t="str">
        <f>VLOOKUP(C22,LUT!$K$2:$L$41,2,FALSE)</f>
        <v>M26</v>
      </c>
      <c r="C22" s="61" t="s">
        <v>332</v>
      </c>
      <c r="D22" s="18"/>
      <c r="E22" s="18"/>
      <c r="F22" s="18"/>
      <c r="G22" s="24" t="str">
        <f>VLOOKUP(H22,LUT!$M$2:$N$31,2,FALSE)</f>
        <v>P03</v>
      </c>
      <c r="H22" s="61" t="s">
        <v>128</v>
      </c>
      <c r="I22" s="25" t="str">
        <f>VLOOKUP(H22,LUT!$M$2:$O$31,3,FALSE)</f>
        <v>T15</v>
      </c>
      <c r="J22" s="26"/>
      <c r="K22" s="26" t="str">
        <f>VLOOKUP(L22,LUT!$P$2:$Q$31,2,FALSE)</f>
        <v>T03</v>
      </c>
      <c r="L22" s="63" t="s">
        <v>146</v>
      </c>
      <c r="M22" s="64"/>
      <c r="N22" s="64"/>
      <c r="O22" s="89" t="str">
        <f>IF(ISBLANK(L22),"",VLOOKUP(L22,LUT!$P$2:$R$31,3,FALSE))</f>
        <v>%</v>
      </c>
      <c r="P22" s="65" t="str">
        <f>VLOOKUP(Q22,LUT!$S$2:$T$31,2,FALSE)</f>
        <v>B03</v>
      </c>
      <c r="Q22" s="63" t="s">
        <v>134</v>
      </c>
      <c r="R22" s="66" t="str">
        <f>IF(ISBLANK(Q22),"",VLOOKUP(Q22,LUT!$S$2:$U$31,3,FALSE))</f>
        <v>class</v>
      </c>
      <c r="T22" s="16"/>
    </row>
    <row r="23" spans="1:21" s="2" customFormat="1" ht="16.5" customHeight="1" x14ac:dyDescent="0.25">
      <c r="B23" s="24" t="str">
        <f>VLOOKUP(C23,LUT!$K$2:$L$41,2,FALSE)</f>
        <v>M18</v>
      </c>
      <c r="C23" s="61" t="s">
        <v>329</v>
      </c>
      <c r="D23" s="18"/>
      <c r="E23" s="18"/>
      <c r="F23" s="18"/>
      <c r="G23" s="24" t="str">
        <f>VLOOKUP(H23,LUT!$M$2:$N$31,2,FALSE)</f>
        <v>P04</v>
      </c>
      <c r="H23" s="61" t="s">
        <v>133</v>
      </c>
      <c r="I23" s="25" t="str">
        <f>VLOOKUP(H23,LUT!$M$2:$O$31,3,FALSE)</f>
        <v>T04,T16,T09</v>
      </c>
      <c r="J23" s="26"/>
      <c r="K23" s="26" t="str">
        <f>VLOOKUP(L23,LUT!$P$2:$Q$31,2,FALSE)</f>
        <v>T04</v>
      </c>
      <c r="L23" s="68" t="s">
        <v>139</v>
      </c>
      <c r="M23" s="67"/>
      <c r="N23" s="67"/>
      <c r="O23" s="89" t="str">
        <f>IF(ISBLANK(L23),"",VLOOKUP(L23,LUT!$P$2:$R$31,3,FALSE))</f>
        <v>class</v>
      </c>
      <c r="P23" s="65" t="str">
        <f>VLOOKUP(Q23,LUT!$S$2:$T$31,2,FALSE)</f>
        <v>B04</v>
      </c>
      <c r="Q23" s="63" t="s">
        <v>135</v>
      </c>
      <c r="R23" s="66" t="str">
        <f>IF(ISBLANK(Q23),"",VLOOKUP(Q23,LUT!$S$2:$U$31,3,FALSE))</f>
        <v>kg/dm³</v>
      </c>
      <c r="T23" s="16"/>
    </row>
    <row r="24" spans="1:21" s="2" customFormat="1" ht="16.5" customHeight="1" x14ac:dyDescent="0.25">
      <c r="B24" s="24" t="str">
        <f>VLOOKUP(C24,LUT!$K$2:$L$41,2,FALSE)</f>
        <v>M11</v>
      </c>
      <c r="C24" s="61" t="s">
        <v>333</v>
      </c>
      <c r="D24" s="18"/>
      <c r="E24" s="18"/>
      <c r="F24" s="18"/>
      <c r="G24" s="24" t="str">
        <f>VLOOKUP(H24,LUT!$M$2:$N$31,2,FALSE)</f>
        <v>P05</v>
      </c>
      <c r="H24" s="61" t="s">
        <v>131</v>
      </c>
      <c r="I24" s="25" t="str">
        <f>VLOOKUP(H24,LUT!$M$2:$O$31,3,FALSE)</f>
        <v>T09,T08,T10,</v>
      </c>
      <c r="J24" s="26"/>
      <c r="K24" s="26" t="str">
        <f>VLOOKUP(L24,LUT!$P$2:$Q$31,2,FALSE)</f>
        <v>T05</v>
      </c>
      <c r="L24" s="68" t="s">
        <v>391</v>
      </c>
      <c r="M24" s="67"/>
      <c r="N24" s="67"/>
      <c r="O24" s="89" t="str">
        <f>IF(ISBLANK(L24),"",VLOOKUP(L24,LUT!$P$2:$R$31,3,FALSE))</f>
        <v>value</v>
      </c>
      <c r="P24" s="65" t="str">
        <f>VLOOKUP(Q24,LUT!$S$2:$T$31,2,FALSE)</f>
        <v>B05</v>
      </c>
      <c r="Q24" s="63" t="s">
        <v>163</v>
      </c>
      <c r="R24" s="66" t="str">
        <f>IF(ISBLANK(Q24),"",VLOOKUP(Q24,LUT!$S$2:$U$31,3,FALSE))</f>
        <v>True/False</v>
      </c>
      <c r="T24" s="16"/>
    </row>
    <row r="25" spans="1:21" s="2" customFormat="1" ht="16.5" customHeight="1" x14ac:dyDescent="0.25">
      <c r="B25" s="24" t="str">
        <f>VLOOKUP(C25,LUT!$K$2:$L$41,2,FALSE)</f>
        <v>M09</v>
      </c>
      <c r="C25" s="61" t="s">
        <v>320</v>
      </c>
      <c r="D25" s="18"/>
      <c r="E25" s="18"/>
      <c r="F25" s="18"/>
      <c r="G25" s="24" t="str">
        <f>VLOOKUP(H25,LUT!$M$2:$N$31,2,FALSE)</f>
        <v>P06</v>
      </c>
      <c r="H25" s="61" t="s">
        <v>167</v>
      </c>
      <c r="I25" s="25" t="str">
        <f>VLOOKUP(H25,LUT!$M$2:$O$31,3,FALSE)</f>
        <v>T24,T25,T26</v>
      </c>
      <c r="J25" s="26"/>
      <c r="K25" s="26" t="str">
        <f>VLOOKUP(L25,LUT!$P$2:$Q$31,2,FALSE)</f>
        <v>T06</v>
      </c>
      <c r="L25" s="68" t="s">
        <v>136</v>
      </c>
      <c r="M25" s="67"/>
      <c r="N25" s="67"/>
      <c r="O25" s="89" t="str">
        <f>IF(ISBLANK(L25),"",VLOOKUP(L25,LUT!$P$2:$R$31,3,FALSE))</f>
        <v>mg/100g</v>
      </c>
      <c r="P25" s="65" t="str">
        <f>VLOOKUP(Q25,LUT!$S$2:$T$31,2,FALSE)</f>
        <v>B06</v>
      </c>
      <c r="Q25" s="63" t="s">
        <v>161</v>
      </c>
      <c r="R25" s="66" t="str">
        <f>IF(ISBLANK(Q25),"",VLOOKUP(Q25,LUT!$S$2:$U$31,3,FALSE))</f>
        <v>cm/h</v>
      </c>
      <c r="T25" s="16"/>
    </row>
    <row r="26" spans="1:21" s="2" customFormat="1" ht="16.5" customHeight="1" x14ac:dyDescent="0.25">
      <c r="B26" s="24" t="str">
        <f>VLOOKUP(C26,LUT!$K$2:$L$41,2,FALSE)</f>
        <v>M13</v>
      </c>
      <c r="C26" s="61" t="s">
        <v>458</v>
      </c>
      <c r="D26" s="18"/>
      <c r="E26" s="18"/>
      <c r="F26" s="18"/>
      <c r="G26" s="24" t="str">
        <f>VLOOKUP(H26,LUT!$M$2:$N$31,2,FALSE)</f>
        <v>P07</v>
      </c>
      <c r="H26" s="61" t="s">
        <v>126</v>
      </c>
      <c r="I26" s="25" t="str">
        <f>VLOOKUP(H26,LUT!$M$2:$O$31,3,FALSE)</f>
        <v>T06,T07,T08,T09</v>
      </c>
      <c r="J26" s="26"/>
      <c r="K26" s="26" t="str">
        <f>VLOOKUP(L26,LUT!$P$2:$Q$31,2,FALSE)</f>
        <v>T07</v>
      </c>
      <c r="L26" s="68" t="s">
        <v>140</v>
      </c>
      <c r="M26" s="67"/>
      <c r="N26" s="67"/>
      <c r="O26" s="89" t="str">
        <f>IF(ISBLANK(L26),"",VLOOKUP(L26,LUT!$P$2:$R$31,3,FALSE))</f>
        <v>mg/100g</v>
      </c>
      <c r="P26" s="65" t="str">
        <f>VLOOKUP(Q26,LUT!$S$2:$T$31,2,FALSE)</f>
        <v>B07</v>
      </c>
      <c r="Q26" s="63" t="s">
        <v>166</v>
      </c>
      <c r="R26" s="66" t="str">
        <f>IF(ISBLANK(Q26),"",VLOOKUP(Q26,LUT!$S$2:$U$31,3,FALSE))</f>
        <v>g/100g</v>
      </c>
      <c r="T26" s="16"/>
    </row>
    <row r="27" spans="1:21" s="2" customFormat="1" ht="16.5" customHeight="1" x14ac:dyDescent="0.25">
      <c r="B27" s="24" t="str">
        <f>VLOOKUP(C27,LUT!$K$2:$L$41,2,FALSE)</f>
        <v>M23</v>
      </c>
      <c r="C27" s="61" t="s">
        <v>460</v>
      </c>
      <c r="D27" s="18"/>
      <c r="E27" s="18"/>
      <c r="F27" s="18"/>
      <c r="G27" s="24" t="str">
        <f>VLOOKUP(H27,LUT!$M$2:$N$31,2,FALSE)</f>
        <v>P08</v>
      </c>
      <c r="H27" s="61" t="s">
        <v>129</v>
      </c>
      <c r="I27" s="25" t="str">
        <f>VLOOKUP(H27,LUT!$M$2:$O$31,3,FALSE)</f>
        <v>T09,T04,B01,T15,T12,T13,T17,T19,B07</v>
      </c>
      <c r="J27" s="26"/>
      <c r="K27" s="26" t="str">
        <f>VLOOKUP(L27,LUT!$P$2:$Q$31,2,FALSE)</f>
        <v>T08</v>
      </c>
      <c r="L27" s="68" t="s">
        <v>160</v>
      </c>
      <c r="M27" s="67"/>
      <c r="N27" s="67"/>
      <c r="O27" s="89" t="str">
        <f>IF(ISBLANK(L27),"",VLOOKUP(L27,LUT!$P$2:$R$31,3,FALSE))</f>
        <v>g/kg</v>
      </c>
      <c r="P27" s="65" t="str">
        <f>VLOOKUP(Q27,LUT!$S$2:$T$31,2,FALSE)</f>
        <v>B08</v>
      </c>
      <c r="Q27" s="63" t="s">
        <v>285</v>
      </c>
      <c r="R27" s="66" t="str">
        <f>IF(ISBLANK(Q27),"",VLOOKUP(Q27,LUT!$S$2:$U$31,3,FALSE))</f>
        <v>g/100g</v>
      </c>
      <c r="T27" s="16"/>
    </row>
    <row r="28" spans="1:21" s="2" customFormat="1" ht="16.5" customHeight="1" x14ac:dyDescent="0.25">
      <c r="B28" s="24" t="str">
        <f>VLOOKUP(C28,LUT!$K$2:$L$41,2,FALSE)</f>
        <v>M21</v>
      </c>
      <c r="C28" s="61" t="s">
        <v>459</v>
      </c>
      <c r="D28" s="18"/>
      <c r="E28" s="18"/>
      <c r="F28" s="18"/>
      <c r="G28" s="24" t="str">
        <f>VLOOKUP(H28,LUT!$M$2:$N$31,2,FALSE)</f>
        <v>P09</v>
      </c>
      <c r="H28" s="61" t="s">
        <v>165</v>
      </c>
      <c r="I28" s="25" t="str">
        <f>VLOOKUP(H28,LUT!$M$2:$O$31,3,FALSE)</f>
        <v>T04,T13,T12,</v>
      </c>
      <c r="J28" s="26"/>
      <c r="K28" s="26" t="str">
        <f>VLOOKUP(L28,LUT!$P$2:$Q$31,2,FALSE)</f>
        <v>T09</v>
      </c>
      <c r="L28" s="68" t="s">
        <v>187</v>
      </c>
      <c r="M28" s="67"/>
      <c r="N28" s="67"/>
      <c r="O28" s="89" t="str">
        <f>IF(ISBLANK(L28),"",VLOOKUP(L28,LUT!$P$2:$R$31,3,FALSE))</f>
        <v>%</v>
      </c>
      <c r="P28" s="65" t="str">
        <f>VLOOKUP(Q28,LUT!$S$2:$T$31,2,FALSE)</f>
        <v>B09</v>
      </c>
      <c r="Q28" s="96" t="s">
        <v>305</v>
      </c>
      <c r="R28" s="66" t="str">
        <f>IF(ISBLANK(Q28),"",VLOOKUP(Q28,LUT!$S$2:$U$31,3,FALSE))</f>
        <v>%</v>
      </c>
      <c r="T28" s="16"/>
    </row>
    <row r="29" spans="1:21" s="2" customFormat="1" ht="16.5" customHeight="1" x14ac:dyDescent="0.25">
      <c r="B29" s="24" t="str">
        <f>VLOOKUP(C29,LUT!$K$2:$L$41,2,FALSE)</f>
        <v>M33</v>
      </c>
      <c r="C29" s="61" t="s">
        <v>339</v>
      </c>
      <c r="D29" s="18"/>
      <c r="E29" s="18"/>
      <c r="F29" s="18"/>
      <c r="G29" s="24" t="str">
        <f>VLOOKUP(H29,LUT!$M$2:$N$31,2,FALSE)</f>
        <v>P10</v>
      </c>
      <c r="H29" s="61" t="s">
        <v>170</v>
      </c>
      <c r="I29" s="25" t="str">
        <f>VLOOKUP(H29,LUT!$M$2:$O$31,3,FALSE)</f>
        <v>B01,B02,</v>
      </c>
      <c r="J29" s="26"/>
      <c r="K29" s="26" t="str">
        <f>VLOOKUP(L29,LUT!$P$2:$Q$31,2,FALSE)</f>
        <v>T10</v>
      </c>
      <c r="L29" s="68" t="s">
        <v>152</v>
      </c>
      <c r="M29" s="67"/>
      <c r="N29" s="67"/>
      <c r="O29" s="89" t="str">
        <f>IF(ISBLANK(L29),"",VLOOKUP(L29,LUT!$P$2:$R$31,3,FALSE))</f>
        <v>g/kg</v>
      </c>
      <c r="P29" s="65" t="str">
        <f>VLOOKUP(Q29,LUT!$S$2:$T$31,2,FALSE)</f>
        <v>B10</v>
      </c>
      <c r="Q29" s="96" t="s">
        <v>453</v>
      </c>
      <c r="R29" s="66" t="str">
        <f>IF(ISBLANK(Q29),"",VLOOKUP(Q29,LUT!$S$2:$U$31,3,FALSE))</f>
        <v>%</v>
      </c>
      <c r="T29" s="16"/>
    </row>
    <row r="30" spans="1:21" s="2" customFormat="1" ht="16.5" customHeight="1" x14ac:dyDescent="0.25">
      <c r="B30" s="24" t="e">
        <f>VLOOKUP(C30,LUT!$K$2:$L$41,2,FALSE)</f>
        <v>#N/A</v>
      </c>
      <c r="C30" s="61"/>
      <c r="D30" s="18"/>
      <c r="E30" s="18"/>
      <c r="F30" s="18"/>
      <c r="G30" s="24" t="str">
        <f>VLOOKUP(H30,LUT!$M$2:$N$31,2,FALSE)</f>
        <v>P11</v>
      </c>
      <c r="H30" s="61" t="s">
        <v>130</v>
      </c>
      <c r="I30" s="25" t="str">
        <f>VLOOKUP(H30,LUT!$M$2:$O$31,3,FALSE)</f>
        <v>B06,T04,T02,T15,B02,B01,T18,</v>
      </c>
      <c r="J30" s="26"/>
      <c r="K30" s="26" t="str">
        <f>VLOOKUP(L30,LUT!$P$2:$Q$31,2,FALSE)</f>
        <v>T11</v>
      </c>
      <c r="L30" s="68" t="s">
        <v>143</v>
      </c>
      <c r="M30" s="67"/>
      <c r="N30" s="67"/>
      <c r="O30" s="89" t="str">
        <f>IF(ISBLANK(L30),"",VLOOKUP(L30,LUT!$P$2:$R$31,3,FALSE))</f>
        <v>g/kg</v>
      </c>
      <c r="P30" s="65" t="e">
        <f>VLOOKUP(Q30,LUT!$S$2:$T$31,2,FALSE)</f>
        <v>#N/A</v>
      </c>
      <c r="Q30" s="63"/>
      <c r="R30" s="66" t="str">
        <f>IF(ISBLANK(Q30),"",VLOOKUP(Q30,LUT!$S$2:$U$31,3,FALSE))</f>
        <v/>
      </c>
      <c r="T30" s="16"/>
    </row>
    <row r="31" spans="1:21" s="2" customFormat="1" ht="16.5" customHeight="1" x14ac:dyDescent="0.25">
      <c r="B31" s="24" t="e">
        <f>VLOOKUP(C31,LUT!$K$2:$L$41,2,FALSE)</f>
        <v>#N/A</v>
      </c>
      <c r="C31" s="61"/>
      <c r="D31" s="18"/>
      <c r="E31" s="18"/>
      <c r="F31" s="18"/>
      <c r="G31" s="24" t="str">
        <f>VLOOKUP(H31,LUT!$M$2:$N$31,2,FALSE)</f>
        <v>P12</v>
      </c>
      <c r="H31" s="61" t="s">
        <v>168</v>
      </c>
      <c r="I31" s="25" t="str">
        <f>VLOOKUP(H31,LUT!$M$2:$O$31,3,FALSE)</f>
        <v>T04,B01,T18,T09,B08,</v>
      </c>
      <c r="J31" s="26"/>
      <c r="K31" s="26" t="str">
        <f>VLOOKUP(L31,LUT!$P$2:$Q$31,2,FALSE)</f>
        <v>T12</v>
      </c>
      <c r="L31" s="68" t="s">
        <v>1</v>
      </c>
      <c r="M31" s="67"/>
      <c r="N31" s="67"/>
      <c r="O31" s="89" t="str">
        <f>IF(ISBLANK(L31),"",VLOOKUP(L31,LUT!$P$2:$R$31,3,FALSE))</f>
        <v>cmol(c)/kg</v>
      </c>
      <c r="P31" s="65" t="e">
        <f>VLOOKUP(Q31,LUT!$S$2:$T$31,2,FALSE)</f>
        <v>#N/A</v>
      </c>
      <c r="Q31" s="63"/>
      <c r="R31" s="66" t="str">
        <f>IF(ISBLANK(Q31),"",VLOOKUP(Q31,LUT!$S$2:$U$31,3,FALSE))</f>
        <v/>
      </c>
      <c r="T31" s="16"/>
    </row>
    <row r="32" spans="1:21" s="2" customFormat="1" ht="16.5" customHeight="1" x14ac:dyDescent="0.25">
      <c r="B32" s="24" t="e">
        <f>VLOOKUP(C32,LUT!$K$2:$L$41,2,FALSE)</f>
        <v>#N/A</v>
      </c>
      <c r="C32" s="61"/>
      <c r="D32" s="18"/>
      <c r="E32" s="18"/>
      <c r="F32" s="18"/>
      <c r="G32" s="24" t="str">
        <f>VLOOKUP(H32,LUT!$M$2:$N$31,2,FALSE)</f>
        <v>P13</v>
      </c>
      <c r="H32" s="61" t="s">
        <v>166</v>
      </c>
      <c r="I32" s="25" t="str">
        <f>VLOOKUP(H32,LUT!$M$2:$O$31,3,FALSE)</f>
        <v>T17,B01,T04,T01,</v>
      </c>
      <c r="J32" s="26"/>
      <c r="K32" s="26" t="str">
        <f>VLOOKUP(L32,LUT!$P$2:$Q$31,2,FALSE)</f>
        <v>T13</v>
      </c>
      <c r="L32" s="68" t="s">
        <v>159</v>
      </c>
      <c r="M32" s="67"/>
      <c r="N32" s="67"/>
      <c r="O32" s="89" t="str">
        <f>IF(ISBLANK(L32),"",VLOOKUP(L32,LUT!$P$2:$R$31,3,FALSE))</f>
        <v>cmol(c)/kg</v>
      </c>
      <c r="P32" s="65" t="e">
        <f>VLOOKUP(Q32,LUT!$S$2:$T$31,2,FALSE)</f>
        <v>#N/A</v>
      </c>
      <c r="Q32" s="63"/>
      <c r="R32" s="66" t="str">
        <f>IF(ISBLANK(Q32),"",VLOOKUP(Q32,LUT!$S$2:$U$31,3,FALSE))</f>
        <v/>
      </c>
      <c r="T32" s="16"/>
    </row>
    <row r="33" spans="2:20" s="2" customFormat="1" ht="16.5" customHeight="1" x14ac:dyDescent="0.25">
      <c r="B33" s="24" t="e">
        <f>VLOOKUP(C33,LUT!$K$2:$L$41,2,FALSE)</f>
        <v>#N/A</v>
      </c>
      <c r="C33" s="61"/>
      <c r="D33" s="18"/>
      <c r="E33" s="18"/>
      <c r="F33" s="18"/>
      <c r="G33" s="24" t="str">
        <f>VLOOKUP(H33,LUT!$M$2:$N$31,2,FALSE)</f>
        <v>P14</v>
      </c>
      <c r="H33" s="61" t="s">
        <v>169</v>
      </c>
      <c r="I33" s="25" t="str">
        <f>VLOOKUP(H33,LUT!$M$2:$O$31,3,FALSE)</f>
        <v>B05,T18,T04,</v>
      </c>
      <c r="J33" s="26"/>
      <c r="K33" s="26" t="str">
        <f>VLOOKUP(L33,LUT!$P$2:$Q$31,2,FALSE)</f>
        <v>T14</v>
      </c>
      <c r="L33" s="68" t="s">
        <v>157</v>
      </c>
      <c r="M33" s="67"/>
      <c r="N33" s="67"/>
      <c r="O33" s="89" t="str">
        <f>IF(ISBLANK(L33),"",VLOOKUP(L33,LUT!$P$2:$R$31,3,FALSE))</f>
        <v>dS/m</v>
      </c>
      <c r="P33" s="65" t="e">
        <f>VLOOKUP(Q33,LUT!$S$2:$T$31,2,FALSE)</f>
        <v>#N/A</v>
      </c>
      <c r="Q33" s="63"/>
      <c r="R33" s="66" t="str">
        <f>IF(ISBLANK(Q33),"",VLOOKUP(Q33,LUT!$S$2:$U$31,3,FALSE))</f>
        <v/>
      </c>
      <c r="T33" s="16"/>
    </row>
    <row r="34" spans="2:20" s="2" customFormat="1" ht="16.5" customHeight="1" x14ac:dyDescent="0.25">
      <c r="B34" s="24" t="e">
        <f>VLOOKUP(C34,LUT!$K$2:$L$41,2,FALSE)</f>
        <v>#N/A</v>
      </c>
      <c r="C34" s="61"/>
      <c r="D34" s="18"/>
      <c r="E34" s="18"/>
      <c r="F34" s="18"/>
      <c r="G34" s="24" t="str">
        <f>VLOOKUP(H34,LUT!$M$2:$N$31,2,FALSE)</f>
        <v>P15</v>
      </c>
      <c r="H34" s="61" t="s">
        <v>382</v>
      </c>
      <c r="I34" s="25" t="str">
        <f>VLOOKUP(H34,LUT!$M$2:$O$31,3,FALSE)</f>
        <v>T15,T02,T05,T11,</v>
      </c>
      <c r="J34" s="26"/>
      <c r="K34" s="26" t="str">
        <f>VLOOKUP(L34,LUT!$P$2:$Q$31,2,FALSE)</f>
        <v>T15</v>
      </c>
      <c r="L34" s="68" t="s">
        <v>394</v>
      </c>
      <c r="M34" s="67"/>
      <c r="N34" s="67"/>
      <c r="O34" s="89" t="str">
        <f>IF(ISBLANK(L34),"",VLOOKUP(L34,LUT!$P$2:$R$31,3,FALSE))</f>
        <v>class</v>
      </c>
      <c r="P34" s="65" t="e">
        <f>VLOOKUP(Q34,LUT!$S$2:$T$31,2,FALSE)</f>
        <v>#N/A</v>
      </c>
      <c r="Q34" s="63"/>
      <c r="R34" s="66" t="str">
        <f>IF(ISBLANK(Q34),"",VLOOKUP(Q34,LUT!$S$2:$U$31,3,FALSE))</f>
        <v/>
      </c>
      <c r="T34" s="16"/>
    </row>
    <row r="35" spans="2:20" s="2" customFormat="1" ht="16.5" customHeight="1" x14ac:dyDescent="0.25">
      <c r="B35" s="24" t="e">
        <f>VLOOKUP(C35,LUT!$K$2:$L$41,2,FALSE)</f>
        <v>#N/A</v>
      </c>
      <c r="C35" s="61"/>
      <c r="D35" s="18"/>
      <c r="E35" s="18"/>
      <c r="F35" s="18"/>
      <c r="G35" s="24" t="str">
        <f>VLOOKUP(H35,LUT!$M$2:$N$31,2,FALSE)</f>
        <v>P16</v>
      </c>
      <c r="H35" s="61" t="s">
        <v>127</v>
      </c>
      <c r="I35" s="25" t="str">
        <f>VLOOKUP(H35,LUT!$M$2:$O$31,3,FALSE)</f>
        <v>T04,B01,T18,B08,B04</v>
      </c>
      <c r="J35" s="26"/>
      <c r="K35" s="26" t="str">
        <f>VLOOKUP(L35,LUT!$P$2:$Q$31,2,FALSE)</f>
        <v>T16</v>
      </c>
      <c r="L35" s="68" t="s">
        <v>158</v>
      </c>
      <c r="M35" s="67"/>
      <c r="N35" s="67"/>
      <c r="O35" s="89" t="str">
        <f>IF(ISBLANK(L35),"",VLOOKUP(L35,LUT!$P$2:$R$31,3,FALSE))</f>
        <v>kg/dm³</v>
      </c>
      <c r="P35" s="65" t="e">
        <f>VLOOKUP(Q35,LUT!$S$2:$T$31,2,FALSE)</f>
        <v>#N/A</v>
      </c>
      <c r="Q35" s="63"/>
      <c r="R35" s="66" t="str">
        <f>IF(ISBLANK(Q35),"",VLOOKUP(Q35,LUT!$S$2:$U$31,3,FALSE))</f>
        <v/>
      </c>
      <c r="T35" s="16"/>
    </row>
    <row r="36" spans="2:20" s="2" customFormat="1" ht="16.5" customHeight="1" x14ac:dyDescent="0.25">
      <c r="B36" s="24" t="e">
        <f>VLOOKUP(C36,LUT!$K$2:$L$41,2,FALSE)</f>
        <v>#N/A</v>
      </c>
      <c r="C36" s="61"/>
      <c r="D36" s="18"/>
      <c r="E36" s="18"/>
      <c r="F36" s="18"/>
      <c r="G36" s="24" t="str">
        <f>VLOOKUP(H36,LUT!$M$2:$N$31,2,FALSE)</f>
        <v>P17</v>
      </c>
      <c r="H36" s="61" t="s">
        <v>99</v>
      </c>
      <c r="I36" s="25" t="str">
        <f>VLOOKUP(H36,LUT!$M$2:$O$31,3,FALSE)</f>
        <v>T19,T20,</v>
      </c>
      <c r="J36" s="26"/>
      <c r="K36" s="26" t="str">
        <f>VLOOKUP(L36,LUT!$P$2:$Q$31,2,FALSE)</f>
        <v>T17</v>
      </c>
      <c r="L36" s="68" t="s">
        <v>153</v>
      </c>
      <c r="M36" s="67"/>
      <c r="N36" s="67"/>
      <c r="O36" s="89" t="str">
        <f>IF(ISBLANK(L36),"",VLOOKUP(L36,LUT!$P$2:$R$31,3,FALSE))</f>
        <v>g/100g</v>
      </c>
      <c r="P36" s="65" t="e">
        <f>VLOOKUP(Q36,LUT!$S$2:$T$31,2,FALSE)</f>
        <v>#N/A</v>
      </c>
      <c r="Q36" s="63"/>
      <c r="R36" s="66" t="str">
        <f>IF(ISBLANK(Q36),"",VLOOKUP(Q36,LUT!$S$2:$U$31,3,FALSE))</f>
        <v/>
      </c>
      <c r="T36" s="16"/>
    </row>
    <row r="37" spans="2:20" s="2" customFormat="1" ht="16.5" customHeight="1" x14ac:dyDescent="0.25">
      <c r="B37" s="24" t="e">
        <f>VLOOKUP(C37,LUT!$K$2:$L$41,2,FALSE)</f>
        <v>#N/A</v>
      </c>
      <c r="C37" s="61"/>
      <c r="D37" s="18"/>
      <c r="E37" s="18"/>
      <c r="F37" s="18"/>
      <c r="G37" s="24" t="str">
        <f>VLOOKUP(H37,LUT!$M$2:$N$31,2,FALSE)</f>
        <v>P18</v>
      </c>
      <c r="H37" s="61" t="s">
        <v>132</v>
      </c>
      <c r="I37" s="25" t="str">
        <f>VLOOKUP(H37,LUT!$M$2:$O$31,3,FALSE)</f>
        <v>T20,</v>
      </c>
      <c r="J37" s="26"/>
      <c r="K37" s="26" t="str">
        <f>VLOOKUP(L37,LUT!$P$2:$Q$31,2,FALSE)</f>
        <v>T18</v>
      </c>
      <c r="L37" s="68" t="s">
        <v>150</v>
      </c>
      <c r="M37" s="67"/>
      <c r="N37" s="67"/>
      <c r="O37" s="89" t="str">
        <f>IF(ISBLANK(L37),"",VLOOKUP(L37,LUT!$P$2:$R$31,3,FALSE))</f>
        <v>g/100g</v>
      </c>
      <c r="P37" s="65" t="e">
        <f>VLOOKUP(Q37,LUT!$S$2:$T$31,2,FALSE)</f>
        <v>#N/A</v>
      </c>
      <c r="Q37" s="63"/>
      <c r="R37" s="66" t="str">
        <f>IF(ISBLANK(Q37),"",VLOOKUP(Q37,LUT!$S$2:$U$31,3,FALSE))</f>
        <v/>
      </c>
      <c r="T37" s="16"/>
    </row>
    <row r="38" spans="2:20" s="2" customFormat="1" ht="16.5" customHeight="1" x14ac:dyDescent="0.25">
      <c r="B38" s="24" t="e">
        <f>VLOOKUP(C38,LUT!$K$2:$L$41,2,FALSE)</f>
        <v>#N/A</v>
      </c>
      <c r="C38" s="61"/>
      <c r="D38" s="27"/>
      <c r="E38" s="27"/>
      <c r="F38" s="27"/>
      <c r="G38" s="24" t="str">
        <f>VLOOKUP(H38,LUT!$M$2:$N$31,2,FALSE)</f>
        <v>P19</v>
      </c>
      <c r="H38" s="61" t="s">
        <v>301</v>
      </c>
      <c r="I38" s="25" t="str">
        <f>VLOOKUP(H38,LUT!$M$2:$O$31,3,FALSE)</f>
        <v>T23,T21,T22,T24,</v>
      </c>
      <c r="J38" s="26"/>
      <c r="K38" s="26" t="str">
        <f>VLOOKUP(L38,LUT!$P$2:$Q$31,2,FALSE)</f>
        <v>T19</v>
      </c>
      <c r="L38" s="63" t="s">
        <v>98</v>
      </c>
      <c r="M38" s="64"/>
      <c r="N38" s="64"/>
      <c r="O38" s="89" t="str">
        <f>IF(ISBLANK(L38),"",VLOOKUP(L38,LUT!$P$2:$R$31,3,FALSE))</f>
        <v>%</v>
      </c>
      <c r="P38" s="65" t="e">
        <f>VLOOKUP(Q38,LUT!$S$2:$T$31,2,FALSE)</f>
        <v>#N/A</v>
      </c>
      <c r="Q38" s="63"/>
      <c r="R38" s="66" t="str">
        <f>IF(ISBLANK(Q38),"",VLOOKUP(Q38,LUT!$S$2:$U$31,3,FALSE))</f>
        <v/>
      </c>
      <c r="T38" s="16"/>
    </row>
    <row r="39" spans="2:20" s="2" customFormat="1" ht="16.5" customHeight="1" x14ac:dyDescent="0.25">
      <c r="B39" s="24" t="e">
        <f>VLOOKUP(C39,LUT!$K$2:$L$41,2,FALSE)</f>
        <v>#N/A</v>
      </c>
      <c r="C39" s="62"/>
      <c r="D39" s="27"/>
      <c r="E39" s="27"/>
      <c r="F39" s="27"/>
      <c r="G39" s="24" t="str">
        <f>VLOOKUP(H39,LUT!$M$2:$N$31,2,FALSE)</f>
        <v>P20</v>
      </c>
      <c r="H39" s="61" t="s">
        <v>281</v>
      </c>
      <c r="I39" s="25" t="str">
        <f>VLOOKUP(H39,LUT!$M$2:$O$31,3,FALSE)</f>
        <v>T21,T22,T23,T24,</v>
      </c>
      <c r="J39" s="26"/>
      <c r="K39" s="26" t="str">
        <f>VLOOKUP(L39,LUT!$P$2:$Q$31,2,FALSE)</f>
        <v>T20</v>
      </c>
      <c r="L39" s="63" t="s">
        <v>154</v>
      </c>
      <c r="M39" s="64"/>
      <c r="N39" s="64"/>
      <c r="O39" s="89" t="str">
        <f>IF(ISBLANK(L39),"",VLOOKUP(L39,LUT!$P$2:$R$31,3,FALSE))</f>
        <v>%</v>
      </c>
      <c r="P39" s="65" t="e">
        <f>VLOOKUP(Q39,LUT!$S$2:$T$31,2,FALSE)</f>
        <v>#N/A</v>
      </c>
      <c r="Q39" s="63"/>
      <c r="R39" s="66" t="str">
        <f>IF(ISBLANK(Q39),"",VLOOKUP(Q39,LUT!$S$2:$U$31,3,FALSE))</f>
        <v/>
      </c>
      <c r="S39" s="16"/>
    </row>
    <row r="40" spans="2:20" s="2" customFormat="1" ht="16.5" customHeight="1" x14ac:dyDescent="0.25">
      <c r="G40" s="24" t="str">
        <f>VLOOKUP(H40,LUT!$M$2:$N$31,2,FALSE)</f>
        <v>P21</v>
      </c>
      <c r="H40" s="120" t="s">
        <v>286</v>
      </c>
      <c r="I40" s="25" t="str">
        <f>VLOOKUP(H40,LUT!$M$2:$O$31,3,FALSE)</f>
        <v>T22,T25,T21,</v>
      </c>
      <c r="K40" s="26" t="str">
        <f>VLOOKUP(L40,LUT!$P$2:$Q$31,2,FALSE)</f>
        <v>T21</v>
      </c>
      <c r="L40" s="116" t="s">
        <v>488</v>
      </c>
      <c r="O40" s="89" t="str">
        <f>IF(ISBLANK(L40),"",VLOOKUP(L40,LUT!$P$2:$R$31,3,FALSE))</f>
        <v>mg/kg</v>
      </c>
      <c r="P40" s="65" t="e">
        <f>VLOOKUP(Q40,LUT!$S$2:$T$31,2,FALSE)</f>
        <v>#N/A</v>
      </c>
      <c r="Q40" s="63"/>
      <c r="R40" s="66" t="str">
        <f>IF(ISBLANK(Q40),"",VLOOKUP(Q40,LUT!$S$2:$U$31,3,FALSE))</f>
        <v/>
      </c>
    </row>
    <row r="41" spans="2:20" ht="16.5" customHeight="1" x14ac:dyDescent="0.25">
      <c r="G41" s="24" t="str">
        <f>VLOOKUP(H41,LUT!$M$2:$N$31,2,FALSE)</f>
        <v>P22</v>
      </c>
      <c r="H41" s="120" t="s">
        <v>302</v>
      </c>
      <c r="I41" s="25" t="str">
        <f>VLOOKUP(H41,LUT!$M$2:$O$31,3,FALSE)</f>
        <v>T21,T22,T23,T24,</v>
      </c>
      <c r="K41" s="26" t="str">
        <f>VLOOKUP(L41,LUT!$P$2:$Q$31,2,FALSE)</f>
        <v>T22</v>
      </c>
      <c r="L41" s="116" t="s">
        <v>287</v>
      </c>
      <c r="M41" s="2"/>
      <c r="N41" s="2"/>
      <c r="O41" s="89" t="str">
        <f>IF(ISBLANK(L41),"",VLOOKUP(L41,LUT!$P$2:$R$31,3,FALSE))</f>
        <v>&lt;vary&gt;</v>
      </c>
      <c r="P41" s="65" t="e">
        <f>VLOOKUP(Q41,LUT!$S$2:$T$31,2,FALSE)</f>
        <v>#N/A</v>
      </c>
      <c r="Q41" s="63"/>
      <c r="R41" s="66" t="str">
        <f>IF(ISBLANK(Q41),"",VLOOKUP(Q41,LUT!$S$2:$U$31,3,FALSE))</f>
        <v/>
      </c>
    </row>
    <row r="42" spans="2:20" ht="16.5" customHeight="1" x14ac:dyDescent="0.25">
      <c r="G42" s="24" t="str">
        <f>VLOOKUP(H42,LUT!$M$2:$N$31,2,FALSE)</f>
        <v>P23</v>
      </c>
      <c r="H42" s="120" t="s">
        <v>310</v>
      </c>
      <c r="I42" s="25" t="str">
        <f>VLOOKUP(H42,LUT!$M$2:$O$31,3,FALSE)</f>
        <v>T21,T22,T24,T26,</v>
      </c>
      <c r="K42" s="26" t="str">
        <f>VLOOKUP(L42,LUT!$P$2:$Q$31,2,FALSE)</f>
        <v>T23</v>
      </c>
      <c r="L42" s="116" t="s">
        <v>303</v>
      </c>
      <c r="M42" s="2"/>
      <c r="N42" s="2"/>
      <c r="O42" s="89" t="str">
        <f>IF(ISBLANK(L42),"",VLOOKUP(L42,LUT!$P$2:$R$31,3,FALSE))</f>
        <v>&lt;vary&gt;</v>
      </c>
      <c r="P42" s="65" t="e">
        <f>VLOOKUP(Q42,LUT!$S$2:$T$31,2,FALSE)</f>
        <v>#N/A</v>
      </c>
      <c r="Q42" s="63"/>
      <c r="R42" s="66" t="str">
        <f>IF(ISBLANK(Q42),"",VLOOKUP(Q42,LUT!$S$2:$U$31,3,FALSE))</f>
        <v/>
      </c>
    </row>
    <row r="43" spans="2:20" ht="16.5" customHeight="1" x14ac:dyDescent="0.25">
      <c r="G43" s="24" t="str">
        <f>VLOOKUP(H43,LUT!$M$2:$N$31,2,FALSE)</f>
        <v>P24</v>
      </c>
      <c r="H43" s="120" t="s">
        <v>311</v>
      </c>
      <c r="I43" s="25" t="str">
        <f>VLOOKUP(H43,LUT!$M$2:$O$31,3,FALSE)</f>
        <v>T21,T22,T25,</v>
      </c>
      <c r="K43" s="26" t="str">
        <f>VLOOKUP(L43,LUT!$P$2:$Q$31,2,FALSE)</f>
        <v>T24</v>
      </c>
      <c r="L43" s="116" t="s">
        <v>282</v>
      </c>
      <c r="M43" s="2"/>
      <c r="N43" s="2"/>
      <c r="O43" s="89" t="str">
        <f>IF(ISBLANK(L43),"",VLOOKUP(L43,LUT!$P$2:$R$31,3,FALSE))</f>
        <v>%</v>
      </c>
      <c r="P43" s="65" t="e">
        <f>VLOOKUP(Q43,LUT!$S$2:$T$31,2,FALSE)</f>
        <v>#N/A</v>
      </c>
      <c r="Q43" s="63"/>
      <c r="R43" s="66" t="str">
        <f>IF(ISBLANK(Q43),"",VLOOKUP(Q43,LUT!$S$2:$U$31,3,FALSE))</f>
        <v/>
      </c>
    </row>
    <row r="44" spans="2:20" ht="16.5" customHeight="1" x14ac:dyDescent="0.25">
      <c r="G44" s="24" t="str">
        <f>VLOOKUP(H44,LUT!$M$2:$N$31,2,FALSE)</f>
        <v>P25</v>
      </c>
      <c r="H44" s="120" t="s">
        <v>313</v>
      </c>
      <c r="I44" s="25" t="str">
        <f>VLOOKUP(H44,LUT!$M$2:$O$31,3,FALSE)</f>
        <v>T23,T21,T22,T24,</v>
      </c>
      <c r="K44" s="26" t="str">
        <f>VLOOKUP(L44,LUT!$P$2:$Q$31,2,FALSE)</f>
        <v>T25</v>
      </c>
      <c r="L44" s="116" t="s">
        <v>307</v>
      </c>
      <c r="M44" s="2"/>
      <c r="N44" s="2"/>
      <c r="O44" s="89" t="str">
        <f>IF(ISBLANK(L44),"",VLOOKUP(L44,LUT!$P$2:$R$31,3,FALSE))</f>
        <v>&lt;vary&gt;</v>
      </c>
      <c r="P44" s="65" t="e">
        <f>VLOOKUP(Q44,LUT!$S$2:$T$31,2,FALSE)</f>
        <v>#N/A</v>
      </c>
      <c r="Q44" s="63"/>
      <c r="R44" s="66" t="str">
        <f>IF(ISBLANK(Q44),"",VLOOKUP(Q44,LUT!$S$2:$U$31,3,FALSE))</f>
        <v/>
      </c>
    </row>
    <row r="45" spans="2:20" ht="16.5" customHeight="1" x14ac:dyDescent="0.25">
      <c r="G45" s="24" t="str">
        <f>VLOOKUP(H45,LUT!$M$2:$N$31,2,FALSE)</f>
        <v>P26</v>
      </c>
      <c r="H45" s="120" t="s">
        <v>312</v>
      </c>
      <c r="I45" s="25" t="str">
        <f>VLOOKUP(H45,LUT!$M$2:$O$31,3,FALSE)</f>
        <v>T22,T25,T21,</v>
      </c>
      <c r="K45" s="26" t="str">
        <f>VLOOKUP(L45,LUT!$P$2:$Q$31,2,FALSE)</f>
        <v>T26</v>
      </c>
      <c r="L45" s="116" t="s">
        <v>306</v>
      </c>
      <c r="M45" s="2"/>
      <c r="N45" s="2"/>
      <c r="O45" s="89" t="str">
        <f>IF(ISBLANK(L45),"",VLOOKUP(L45,LUT!$P$2:$R$31,3,FALSE))</f>
        <v>&lt;vary&gt;</v>
      </c>
      <c r="P45" s="65" t="e">
        <f>VLOOKUP(Q45,LUT!$S$2:$T$31,2,FALSE)</f>
        <v>#N/A</v>
      </c>
      <c r="Q45" s="63"/>
      <c r="R45" s="66" t="str">
        <f>IF(ISBLANK(Q45),"",VLOOKUP(Q45,LUT!$S$2:$U$31,3,FALSE))</f>
        <v/>
      </c>
    </row>
    <row r="46" spans="2:20" ht="16.5" customHeight="1" x14ac:dyDescent="0.25">
      <c r="G46" s="24" t="str">
        <f>VLOOKUP(H46,LUT!$M$2:$N$31,2,FALSE)</f>
        <v>P27</v>
      </c>
      <c r="H46" s="120" t="s">
        <v>308</v>
      </c>
      <c r="I46" s="25" t="str">
        <f>VLOOKUP(H46,LUT!$M$2:$O$31,3,FALSE)</f>
        <v>T21,T22,T23,T24,T25,T26,</v>
      </c>
      <c r="K46" s="26" t="str">
        <f>VLOOKUP(L46,LUT!$P$2:$Q$31,2,FALSE)</f>
        <v>T27</v>
      </c>
      <c r="L46" s="116" t="s">
        <v>290</v>
      </c>
      <c r="M46" s="2"/>
      <c r="N46" s="2"/>
      <c r="O46" s="89" t="str">
        <f>IF(ISBLANK(L46),"",VLOOKUP(L46,LUT!$P$2:$R$31,3,FALSE))</f>
        <v>&lt;vary&gt;</v>
      </c>
      <c r="P46" s="65" t="e">
        <f>VLOOKUP(Q46,LUT!$S$2:$T$31,2,FALSE)</f>
        <v>#N/A</v>
      </c>
      <c r="Q46" s="63"/>
      <c r="R46" s="66" t="str">
        <f>IF(ISBLANK(Q46),"",VLOOKUP(Q46,LUT!$S$2:$U$31,3,FALSE))</f>
        <v/>
      </c>
    </row>
    <row r="47" spans="2:20" ht="16.5" customHeight="1" x14ac:dyDescent="0.25">
      <c r="G47" s="24" t="str">
        <f>VLOOKUP(H47,LUT!$M$2:$N$31,2,FALSE)</f>
        <v>P28</v>
      </c>
      <c r="H47" s="120" t="s">
        <v>291</v>
      </c>
      <c r="I47" s="25" t="str">
        <f>VLOOKUP(H47,LUT!$M$2:$O$31,3,FALSE)</f>
        <v>T27,T28,T29,</v>
      </c>
      <c r="K47" s="26" t="str">
        <f>VLOOKUP(L47,LUT!$P$2:$Q$31,2,FALSE)</f>
        <v>T28</v>
      </c>
      <c r="L47" s="116" t="s">
        <v>292</v>
      </c>
      <c r="M47" s="2"/>
      <c r="N47" s="2"/>
      <c r="O47" s="89" t="str">
        <f>IF(ISBLANK(L47),"",VLOOKUP(L47,LUT!$P$2:$R$31,3,FALSE))</f>
        <v>&lt;vary&gt;</v>
      </c>
      <c r="P47" s="65" t="e">
        <f>VLOOKUP(Q47,LUT!$S$2:$T$31,2,FALSE)</f>
        <v>#N/A</v>
      </c>
      <c r="Q47" s="63"/>
      <c r="R47" s="66" t="str">
        <f>IF(ISBLANK(Q47),"",VLOOKUP(Q47,LUT!$S$2:$U$31,3,FALSE))</f>
        <v/>
      </c>
    </row>
    <row r="48" spans="2:20" ht="16.5" customHeight="1" x14ac:dyDescent="0.25">
      <c r="G48" s="24" t="str">
        <f>VLOOKUP(H48,LUT!$M$2:$N$31,2,FALSE)</f>
        <v>P29</v>
      </c>
      <c r="H48" s="120" t="s">
        <v>383</v>
      </c>
      <c r="I48" s="25" t="str">
        <f>VLOOKUP(H48,LUT!$M$2:$O$31,3,FALSE)</f>
        <v>T14,T17,T04,</v>
      </c>
      <c r="K48" s="26" t="str">
        <f>VLOOKUP(L48,LUT!$P$2:$Q$31,2,FALSE)</f>
        <v>T29</v>
      </c>
      <c r="L48" s="116" t="s">
        <v>293</v>
      </c>
      <c r="M48" s="2"/>
      <c r="N48" s="2"/>
      <c r="O48" s="89" t="str">
        <f>IF(ISBLANK(L48),"",VLOOKUP(L48,LUT!$P$2:$R$31,3,FALSE))</f>
        <v>&lt;vary&gt;</v>
      </c>
      <c r="P48" s="65" t="e">
        <f>VLOOKUP(Q48,LUT!$S$2:$T$31,2,FALSE)</f>
        <v>#N/A</v>
      </c>
      <c r="Q48" s="63"/>
      <c r="R48" s="66" t="str">
        <f>IF(ISBLANK(Q48),"",VLOOKUP(Q48,LUT!$S$2:$U$31,3,FALSE))</f>
        <v/>
      </c>
    </row>
    <row r="49" spans="7:18" ht="16.5" customHeight="1" x14ac:dyDescent="0.25">
      <c r="G49" s="24" t="e">
        <f>VLOOKUP(H49,LUT!$M$2:$N$31,2,FALSE)</f>
        <v>#N/A</v>
      </c>
      <c r="H49" s="121"/>
      <c r="I49" s="25" t="e">
        <f>VLOOKUP(H49,LUT!$M$2:$O$31,3,FALSE)</f>
        <v>#N/A</v>
      </c>
      <c r="K49" s="26" t="e">
        <f>VLOOKUP(L49,LUT!$P$2:$Q$31,2,FALSE)</f>
        <v>#N/A</v>
      </c>
      <c r="L49" s="117"/>
      <c r="M49" s="118"/>
      <c r="N49" s="118"/>
      <c r="O49" s="119"/>
      <c r="P49" s="65" t="e">
        <f>VLOOKUP(Q49,LUT!$S$2:$T$31,2,FALSE)</f>
        <v>#N/A</v>
      </c>
      <c r="Q49" s="69"/>
      <c r="R49" s="72" t="str">
        <f>IF(ISBLANK(Q49),"",VLOOKUP(Q49,LUT!$S$2:$U$31,3,FALSE))</f>
        <v/>
      </c>
    </row>
  </sheetData>
  <sheetProtection password="CF0F" sheet="1" objects="1" scenarios="1" selectLockedCells="1"/>
  <mergeCells count="4">
    <mergeCell ref="D15:E15"/>
    <mergeCell ref="L17:R17"/>
    <mergeCell ref="L18:O18"/>
    <mergeCell ref="Q18:R18"/>
  </mergeCells>
  <conditionalFormatting sqref="C3:C12">
    <cfRule type="expression" dxfId="30" priority="12">
      <formula>IF(AND(C3&lt;&gt;"",C3=$C$15),1,0)</formula>
    </cfRule>
  </conditionalFormatting>
  <conditionalFormatting sqref="C14">
    <cfRule type="expression" dxfId="29" priority="11">
      <formula>ISBLANK(C15)</formula>
    </cfRule>
  </conditionalFormatting>
  <conditionalFormatting sqref="L3:L12">
    <cfRule type="expression" dxfId="28" priority="13">
      <formula>IF(AND(L3&lt;&gt;"",L3=$L$15),1,0)</formula>
    </cfRule>
  </conditionalFormatting>
  <conditionalFormatting sqref="L14">
    <cfRule type="expression" dxfId="27" priority="14">
      <formula>ISBLANK(L15)</formula>
    </cfRule>
  </conditionalFormatting>
  <conditionalFormatting sqref="L20:L49">
    <cfRule type="expression" dxfId="26" priority="4">
      <formula>IF(ISERROR(FIND(K20,$I$17)),0,1)</formula>
    </cfRule>
  </conditionalFormatting>
  <conditionalFormatting sqref="G21:H39">
    <cfRule type="expression" dxfId="25" priority="3">
      <formula>IF(ISERROR(FIND(G21,$E$15)),0,1)</formula>
    </cfRule>
  </conditionalFormatting>
  <conditionalFormatting sqref="Q20:Q49">
    <cfRule type="expression" dxfId="24" priority="2">
      <formula>IF(ISERROR(FIND(P20,$I$17)),0,1)</formula>
    </cfRule>
  </conditionalFormatting>
  <conditionalFormatting sqref="G40:G49">
    <cfRule type="expression" dxfId="23" priority="1">
      <formula>IF(ISERROR(FIND(G40,$E$15)),0,1)</formula>
    </cfRule>
  </conditionalFormatting>
  <conditionalFormatting sqref="C21:C39">
    <cfRule type="expression" dxfId="22" priority="150">
      <formula>IF(ISERROR(FIND(B21,$D$17)),0,1)</formula>
    </cfRule>
  </conditionalFormatting>
  <conditionalFormatting sqref="C20">
    <cfRule type="expression" dxfId="21" priority="151">
      <formula>IF(ISERROR(FIND(B20,$D$17)),0,1)</formula>
    </cfRule>
  </conditionalFormatting>
  <conditionalFormatting sqref="H20:H39">
    <cfRule type="expression" dxfId="20" priority="152">
      <formula>IF(ISERROR(FIND(G20,$D$17)),0,1)</formula>
    </cfRule>
  </conditionalFormatting>
  <dataValidations count="3">
    <dataValidation type="whole" allowBlank="1" showInputMessage="1" showErrorMessage="1" sqref="Q3:Q12">
      <formula1>0</formula1>
      <formula2>10</formula2>
    </dataValidation>
    <dataValidation type="list" showInputMessage="1" showErrorMessage="1" sqref="L15">
      <formula1>$L$3:$L$13</formula1>
    </dataValidation>
    <dataValidation type="list" showInputMessage="1" showErrorMessage="1" sqref="C15">
      <formula1>$C$3:$C$13</formula1>
    </dataValidation>
  </dataValidations>
  <pageMargins left="0.59055118110236227" right="0.23622047244094491" top="0.78740157480314965" bottom="0.62992125984251968" header="0.31496062992125984" footer="0.31496062992125984"/>
  <pageSetup paperSize="9" scale="50" orientation="landscape" horizontalDpi="4294967293" r:id="rId1"/>
  <headerFooter>
    <oddHeader>&amp;L&amp;G &amp;C&amp;"-,Krepko"&amp;12Linking 
soil ecosystem services and threats 
to soil manageement and data&amp;RT1.3.2 Linking Alpine soil information, soil ecosystem services and ecosystem management
Agricultural Institute of Slovenia</oddHeader>
    <oddFooter>&amp;L&amp;G&amp;C&amp;A&amp;R&amp;D</oddFooter>
  </headerFooter>
  <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LUT!$K$2:$K$41</xm:f>
          </x14:formula1>
          <xm:sqref>C20:C39 H20:H39</xm:sqref>
        </x14:dataValidation>
        <x14:dataValidation type="list" allowBlank="1" showInputMessage="1" showErrorMessage="1">
          <x14:formula1>
            <xm:f>LUT!$P$2:$P$41</xm:f>
          </x14:formula1>
          <xm:sqref>L20:L39</xm:sqref>
        </x14:dataValidation>
        <x14:dataValidation type="list" allowBlank="1" showInputMessage="1" showErrorMessage="1">
          <x14:formula1>
            <xm:f>LUT!$F$2:$F$31</xm:f>
          </x14:formula1>
          <xm:sqref>L3:N12</xm:sqref>
        </x14:dataValidation>
        <x14:dataValidation type="list" showInputMessage="1" showErrorMessage="1">
          <x14:formula1>
            <xm:f>LUT!$S$2:$S$41</xm:f>
          </x14:formula1>
          <xm:sqref>Q20:Q49</xm:sqref>
        </x14:dataValidation>
        <x14:dataValidation type="list" allowBlank="1" showInputMessage="1" showErrorMessage="1">
          <x14:formula1>
            <xm:f>LUT!$P$2:$P$31</xm:f>
          </x14:formula1>
          <xm:sqref>M20:N39</xm:sqref>
        </x14:dataValidation>
        <x14:dataValidation type="list" allowBlank="1" showInputMessage="1" showErrorMessage="1">
          <x14:formula1>
            <xm:f>LUT!$B$2:$B$31</xm:f>
          </x14:formula1>
          <xm:sqref>C3:C12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windowProtection="1" showGridLines="0" showRowColHeaders="0" tabSelected="1" zoomScale="85" zoomScaleNormal="85" zoomScaleSheetLayoutView="85" workbookViewId="0">
      <selection activeCell="B5" sqref="A1:XFD1048576"/>
    </sheetView>
  </sheetViews>
  <sheetFormatPr defaultRowHeight="16.5" customHeight="1" x14ac:dyDescent="0.25"/>
  <cols>
    <col min="1" max="1" width="4.28515625" style="4" customWidth="1"/>
    <col min="2" max="2" width="6" style="4" hidden="1" customWidth="1"/>
    <col min="3" max="3" width="69.140625" style="4" customWidth="1"/>
    <col min="4" max="4" width="17.7109375" style="11" hidden="1" customWidth="1"/>
    <col min="5" max="5" width="19.42578125" style="4" hidden="1" customWidth="1"/>
    <col min="6" max="6" width="2.5703125" style="4" customWidth="1"/>
    <col min="7" max="7" width="6" style="4" hidden="1" customWidth="1"/>
    <col min="8" max="8" width="64.42578125" style="4" customWidth="1"/>
    <col min="9" max="9" width="20.5703125" style="4" hidden="1" customWidth="1"/>
    <col min="10" max="10" width="2.42578125" style="4" customWidth="1"/>
    <col min="11" max="11" width="7" style="4" hidden="1" customWidth="1"/>
    <col min="12" max="12" width="54.7109375" style="4" customWidth="1"/>
    <col min="13" max="13" width="17.140625" style="4" hidden="1" customWidth="1"/>
    <col min="14" max="14" width="20" style="4" hidden="1" customWidth="1"/>
    <col min="15" max="15" width="8.7109375" style="4" customWidth="1"/>
    <col min="16" max="16" width="10.5703125" style="4" hidden="1" customWidth="1"/>
    <col min="17" max="17" width="44.7109375" style="4" customWidth="1"/>
    <col min="18" max="18" width="9.42578125" style="4" customWidth="1"/>
    <col min="19" max="19" width="18.42578125" style="11" customWidth="1"/>
    <col min="20" max="20" width="18.5703125" style="4" customWidth="1"/>
    <col min="21" max="21" width="14.5703125" style="4" customWidth="1"/>
    <col min="22" max="22" width="5" style="4" customWidth="1"/>
    <col min="23" max="16384" width="9.140625" style="4"/>
  </cols>
  <sheetData>
    <row r="1" spans="2:24" ht="41.25" customHeight="1" x14ac:dyDescent="0.25">
      <c r="B1" s="2"/>
      <c r="C1" s="91" t="s">
        <v>481</v>
      </c>
      <c r="D1" s="3"/>
      <c r="P1" s="3"/>
      <c r="Q1" s="3"/>
      <c r="R1" s="3"/>
      <c r="S1" s="4"/>
      <c r="V1" s="3"/>
      <c r="W1" s="5"/>
    </row>
    <row r="2" spans="2:24" s="6" customFormat="1" ht="44.25" customHeight="1" x14ac:dyDescent="0.25">
      <c r="C2" s="85" t="str">
        <f>" SOIL ECOSYSTEM SERVICES relevant to "&amp;CHAR(10)&amp;C1</f>
        <v xml:space="preserve"> SOIL ECOSYSTEM SERVICES relevant to 
Nature and Biodiversity Protection</v>
      </c>
      <c r="D2" s="7" t="s">
        <v>369</v>
      </c>
      <c r="E2" s="7" t="s">
        <v>371</v>
      </c>
      <c r="F2" s="7"/>
      <c r="H2" s="7" t="s">
        <v>390</v>
      </c>
      <c r="I2" s="7"/>
      <c r="J2" s="7"/>
      <c r="L2" s="85" t="str">
        <f>"SOIL THREATS relevant to "&amp;CHAR(10)&amp;C1</f>
        <v>SOIL THREATS relevant to 
Nature and Biodiversity Protection</v>
      </c>
      <c r="M2" s="7" t="s">
        <v>121</v>
      </c>
      <c r="N2" s="7" t="s">
        <v>122</v>
      </c>
      <c r="Q2" s="7" t="s">
        <v>392</v>
      </c>
    </row>
    <row r="3" spans="2:24" ht="16.5" customHeight="1" x14ac:dyDescent="0.3">
      <c r="B3" s="8" t="str">
        <f>VLOOKUP(C3,LUT!$B$2:$E$31,4,FALSE)</f>
        <v>S09</v>
      </c>
      <c r="C3" s="57" t="s">
        <v>171</v>
      </c>
      <c r="D3" s="56" t="str">
        <f>VLOOKUP(C3,LUT!$B$2:$C$31,2,FALSE)</f>
        <v>M12,M13,M06,M22,M23,M30,M29,M31,M39,M37,</v>
      </c>
      <c r="E3" s="56" t="str">
        <f>VLOOKUP(C3,LUT!$B$2:$D$31,3,FALSE)</f>
        <v>P06,P28,P05,P02,</v>
      </c>
      <c r="F3" s="9"/>
      <c r="H3" s="9">
        <v>10</v>
      </c>
      <c r="I3" s="9"/>
      <c r="J3" s="9"/>
      <c r="K3" s="10" t="str">
        <f>VLOOKUP(L3,LUT!$F$2:$I$31,4,FALSE)</f>
        <v>H11</v>
      </c>
      <c r="L3" s="58" t="s">
        <v>362</v>
      </c>
      <c r="M3" s="56" t="str">
        <f>VLOOKUP(L3,LUT!$F$2:$G$31,2,FALSE)</f>
        <v>M38,M39,M37</v>
      </c>
      <c r="N3" s="56" t="str">
        <f>VLOOKUP(L3,LUT!$F$2:$H$31,3,FALSE)</f>
        <v>P28,</v>
      </c>
      <c r="Q3" s="9">
        <v>10</v>
      </c>
      <c r="X3" s="11"/>
    </row>
    <row r="4" spans="2:24" ht="16.5" customHeight="1" x14ac:dyDescent="0.3">
      <c r="B4" s="8" t="str">
        <f>VLOOKUP(C4,LUT!$B$2:$E$31,4,FALSE)</f>
        <v>S10</v>
      </c>
      <c r="C4" s="57" t="s">
        <v>94</v>
      </c>
      <c r="D4" s="56" t="str">
        <f>VLOOKUP(C4,LUT!$B$2:$C$31,2,FALSE)</f>
        <v>M15,M22,M37,M39,</v>
      </c>
      <c r="E4" s="56" t="str">
        <f>VLOOKUP(C4,LUT!$B$2:$D$31,3,FALSE)</f>
        <v>P28,P27,</v>
      </c>
      <c r="F4" s="9"/>
      <c r="H4" s="9">
        <v>9</v>
      </c>
      <c r="I4" s="9"/>
      <c r="J4" s="9"/>
      <c r="K4" s="10" t="str">
        <f>VLOOKUP(L4,LUT!$F$2:$I$31,4,FALSE)</f>
        <v>H04</v>
      </c>
      <c r="L4" s="58" t="s">
        <v>358</v>
      </c>
      <c r="M4" s="56" t="str">
        <f>VLOOKUP(L4,LUT!$F$2:$G$31,2,FALSE)</f>
        <v>M38,M39</v>
      </c>
      <c r="N4" s="56" t="str">
        <f>VLOOKUP(L4,LUT!$F$2:$H$31,3,FALSE)</f>
        <v>P05,</v>
      </c>
      <c r="Q4" s="9">
        <v>10</v>
      </c>
      <c r="X4" s="11"/>
    </row>
    <row r="5" spans="2:24" ht="16.5" customHeight="1" x14ac:dyDescent="0.3">
      <c r="B5" s="8" t="str">
        <f>VLOOKUP(C5,LUT!$B$2:$E$31,4,FALSE)</f>
        <v>S07</v>
      </c>
      <c r="C5" s="57" t="s">
        <v>92</v>
      </c>
      <c r="D5" s="56" t="str">
        <f>VLOOKUP(C5,LUT!$B$2:$C$31,2,FALSE)</f>
        <v>M01,M02,M10,M17,M16,M18,M29,</v>
      </c>
      <c r="E5" s="56" t="str">
        <f>VLOOKUP(C5,LUT!$B$2:$D$31,3,FALSE)</f>
        <v>P05,P10,P07,P13,</v>
      </c>
      <c r="F5" s="9"/>
      <c r="H5" s="9">
        <v>3</v>
      </c>
      <c r="I5" s="9"/>
      <c r="J5" s="9"/>
      <c r="K5" s="10" t="str">
        <f>VLOOKUP(L5,LUT!$F$2:$I$31,4,FALSE)</f>
        <v>H03</v>
      </c>
      <c r="L5" s="58" t="s">
        <v>359</v>
      </c>
      <c r="M5" s="56" t="str">
        <f>VLOOKUP(L5,LUT!$F$2:$G$31,2,FALSE)</f>
        <v>M01,M02,M04,</v>
      </c>
      <c r="N5" s="56" t="str">
        <f>VLOOKUP(L5,LUT!$F$2:$H$31,3,FALSE)</f>
        <v>P05,P03,P01,P02,</v>
      </c>
      <c r="Q5" s="9">
        <v>9</v>
      </c>
      <c r="X5" s="11"/>
    </row>
    <row r="6" spans="2:24" ht="16.5" customHeight="1" x14ac:dyDescent="0.3">
      <c r="B6" s="8" t="str">
        <f>VLOOKUP(C6,LUT!$B$2:$E$31,4,FALSE)</f>
        <v>S08</v>
      </c>
      <c r="C6" s="57" t="s">
        <v>93</v>
      </c>
      <c r="D6" s="56" t="str">
        <f>VLOOKUP(C6,LUT!$B$2:$C$31,2,FALSE)</f>
        <v>M01,M04,M08,M14,M17,M18,M38,</v>
      </c>
      <c r="E6" s="56" t="str">
        <f>VLOOKUP(C6,LUT!$B$2:$D$31,3,FALSE)</f>
        <v>P13,P11,P10,</v>
      </c>
      <c r="F6" s="9"/>
      <c r="H6" s="9">
        <v>7</v>
      </c>
      <c r="I6" s="9"/>
      <c r="J6" s="9"/>
      <c r="K6" s="10" t="str">
        <f>VLOOKUP(L6,LUT!$F$2:$I$31,4,FALSE)</f>
        <v>H09</v>
      </c>
      <c r="L6" s="58" t="s">
        <v>280</v>
      </c>
      <c r="M6" s="56" t="str">
        <f>VLOOKUP(L6,LUT!$F$2:$G$31,2,FALSE)</f>
        <v>M29,M30</v>
      </c>
      <c r="N6" s="56" t="str">
        <f>VLOOKUP(L6,LUT!$F$2:$H$31,3,FALSE)</f>
        <v>P08,P10,P27,P16,P23,P11,</v>
      </c>
      <c r="Q6" s="9">
        <v>9</v>
      </c>
      <c r="X6" s="11"/>
    </row>
    <row r="7" spans="2:24" ht="16.5" customHeight="1" x14ac:dyDescent="0.3">
      <c r="B7" s="8" t="e">
        <f>VLOOKUP(C7,LUT!$B$2:$E$31,4,FALSE)</f>
        <v>#N/A</v>
      </c>
      <c r="C7" s="57"/>
      <c r="D7" s="56" t="e">
        <f>VLOOKUP(C7,LUT!$B$2:$C$31,2,FALSE)</f>
        <v>#N/A</v>
      </c>
      <c r="E7" s="56" t="e">
        <f>VLOOKUP(C7,LUT!$B$2:$D$31,3,FALSE)</f>
        <v>#N/A</v>
      </c>
      <c r="F7" s="9"/>
      <c r="H7" s="9">
        <v>0</v>
      </c>
      <c r="I7" s="9"/>
      <c r="J7" s="9"/>
      <c r="K7" s="10" t="str">
        <f>VLOOKUP(L7,LUT!$F$2:$I$31,4,FALSE)</f>
        <v>H06</v>
      </c>
      <c r="L7" s="58" t="s">
        <v>50</v>
      </c>
      <c r="M7" s="56" t="str">
        <f>VLOOKUP(L7,LUT!$F$2:$G$31,2,FALSE)</f>
        <v>M08,M21,M28,M32,</v>
      </c>
      <c r="N7" s="56" t="str">
        <f>VLOOKUP(L7,LUT!$F$2:$H$31,3,FALSE)</f>
        <v>P20,P21,P19,P23,P24,P25,P26,P27,</v>
      </c>
      <c r="Q7" s="9">
        <v>6</v>
      </c>
      <c r="X7" s="11"/>
    </row>
    <row r="8" spans="2:24" ht="16.5" customHeight="1" x14ac:dyDescent="0.3">
      <c r="B8" s="8" t="e">
        <f>VLOOKUP(C8,LUT!$B$2:$E$31,4,FALSE)</f>
        <v>#N/A</v>
      </c>
      <c r="C8" s="57"/>
      <c r="D8" s="56" t="e">
        <f>VLOOKUP(C8,LUT!$B$2:$C$31,2,FALSE)</f>
        <v>#N/A</v>
      </c>
      <c r="E8" s="56" t="e">
        <f>VLOOKUP(C8,LUT!$B$2:$D$31,3,FALSE)</f>
        <v>#N/A</v>
      </c>
      <c r="F8" s="9"/>
      <c r="H8" s="9">
        <v>0</v>
      </c>
      <c r="I8" s="9"/>
      <c r="J8" s="9"/>
      <c r="K8" s="10" t="str">
        <f>VLOOKUP(L8,LUT!$F$2:$I$31,4,FALSE)</f>
        <v>H08</v>
      </c>
      <c r="L8" s="58" t="s">
        <v>95</v>
      </c>
      <c r="M8" s="56" t="str">
        <f>VLOOKUP(L8,LUT!$F$2:$G$31,2,FALSE)</f>
        <v>M09,M02,M19,M33</v>
      </c>
      <c r="N8" s="56" t="str">
        <f>VLOOKUP(L8,LUT!$F$2:$H$31,3,FALSE)</f>
        <v>P14,P02,P05,P16,P17,</v>
      </c>
      <c r="Q8" s="9">
        <v>7</v>
      </c>
      <c r="X8" s="11"/>
    </row>
    <row r="9" spans="2:24" ht="16.5" customHeight="1" x14ac:dyDescent="0.3">
      <c r="B9" s="8" t="e">
        <f>VLOOKUP(C9,LUT!$B$2:$E$31,4,FALSE)</f>
        <v>#N/A</v>
      </c>
      <c r="C9" s="57"/>
      <c r="D9" s="56" t="e">
        <f>VLOOKUP(C9,LUT!$B$2:$C$31,2,FALSE)</f>
        <v>#N/A</v>
      </c>
      <c r="E9" s="56" t="e">
        <f>VLOOKUP(C9,LUT!$B$2:$D$31,3,FALSE)</f>
        <v>#N/A</v>
      </c>
      <c r="F9" s="9"/>
      <c r="H9" s="9">
        <v>0</v>
      </c>
      <c r="I9" s="9"/>
      <c r="J9" s="9"/>
      <c r="K9" s="10" t="str">
        <f>VLOOKUP(L9,LUT!$F$2:$I$31,4,FALSE)</f>
        <v>H05</v>
      </c>
      <c r="L9" s="58" t="s">
        <v>380</v>
      </c>
      <c r="M9" s="56" t="str">
        <f>VLOOKUP(L9,LUT!$F$2:$G$31,2,FALSE)</f>
        <v>M12,M06,M05,M20</v>
      </c>
      <c r="N9" s="56" t="str">
        <f>VLOOKUP(L9,LUT!$F$2:$H$31,3,FALSE)</f>
        <v>P01,P07,P09,P05;P08,</v>
      </c>
      <c r="Q9" s="9">
        <v>6</v>
      </c>
      <c r="X9" s="11"/>
    </row>
    <row r="10" spans="2:24" ht="16.5" customHeight="1" x14ac:dyDescent="0.3">
      <c r="B10" s="8" t="e">
        <f>VLOOKUP(C10,LUT!$B$2:$E$31,4,FALSE)</f>
        <v>#N/A</v>
      </c>
      <c r="C10" s="57"/>
      <c r="D10" s="56" t="e">
        <f>VLOOKUP(C10,LUT!$B$2:$C$31,2,FALSE)</f>
        <v>#N/A</v>
      </c>
      <c r="E10" s="56" t="e">
        <f>VLOOKUP(C10,LUT!$B$2:$D$31,3,FALSE)</f>
        <v>#N/A</v>
      </c>
      <c r="F10" s="9"/>
      <c r="H10" s="9">
        <v>0</v>
      </c>
      <c r="I10" s="9"/>
      <c r="J10" s="9"/>
      <c r="K10" s="10" t="e">
        <f>VLOOKUP(L10,LUT!$F$2:$I$31,4,FALSE)</f>
        <v>#N/A</v>
      </c>
      <c r="L10" s="58"/>
      <c r="M10" s="56" t="e">
        <f>VLOOKUP(L10,LUT!$F$2:$G$31,2,FALSE)</f>
        <v>#N/A</v>
      </c>
      <c r="N10" s="56" t="e">
        <f>VLOOKUP(L10,LUT!$F$2:$H$31,3,FALSE)</f>
        <v>#N/A</v>
      </c>
      <c r="Q10" s="9">
        <v>0</v>
      </c>
      <c r="X10" s="11"/>
    </row>
    <row r="11" spans="2:24" ht="16.5" customHeight="1" x14ac:dyDescent="0.3">
      <c r="B11" s="8" t="e">
        <f>VLOOKUP(C11,LUT!$B$2:$E$31,4,FALSE)</f>
        <v>#N/A</v>
      </c>
      <c r="C11" s="57"/>
      <c r="D11" s="56" t="e">
        <f>VLOOKUP(C11,LUT!$B$2:$C$31,2,FALSE)</f>
        <v>#N/A</v>
      </c>
      <c r="E11" s="56" t="e">
        <f>VLOOKUP(C11,LUT!$B$2:$D$31,3,FALSE)</f>
        <v>#N/A</v>
      </c>
      <c r="F11" s="9"/>
      <c r="H11" s="9">
        <v>0</v>
      </c>
      <c r="I11" s="9"/>
      <c r="J11" s="9"/>
      <c r="K11" s="10" t="e">
        <f>VLOOKUP(L11,LUT!$F$2:$I$31,4,FALSE)</f>
        <v>#N/A</v>
      </c>
      <c r="L11" s="58"/>
      <c r="M11" s="56" t="e">
        <f>VLOOKUP(L11,LUT!$F$2:$G$31,2,FALSE)</f>
        <v>#N/A</v>
      </c>
      <c r="N11" s="56" t="e">
        <f>VLOOKUP(L11,LUT!$F$2:$H$31,3,FALSE)</f>
        <v>#N/A</v>
      </c>
      <c r="Q11" s="9">
        <v>0</v>
      </c>
      <c r="X11" s="11"/>
    </row>
    <row r="12" spans="2:24" ht="16.5" customHeight="1" x14ac:dyDescent="0.3">
      <c r="B12" s="8" t="e">
        <f>VLOOKUP(C12,LUT!$B$2:$E$31,4,FALSE)</f>
        <v>#N/A</v>
      </c>
      <c r="C12" s="57"/>
      <c r="D12" s="56" t="e">
        <f>VLOOKUP(C12,LUT!$B$2:$C$31,2,FALSE)</f>
        <v>#N/A</v>
      </c>
      <c r="E12" s="56" t="e">
        <f>VLOOKUP(C12,LUT!$B$2:$D$31,3,FALSE)</f>
        <v>#N/A</v>
      </c>
      <c r="F12" s="9"/>
      <c r="H12" s="9">
        <v>0</v>
      </c>
      <c r="I12" s="9"/>
      <c r="J12" s="9"/>
      <c r="K12" s="10" t="e">
        <f>VLOOKUP(L12,LUT!$F$2:$I$31,4,FALSE)</f>
        <v>#N/A</v>
      </c>
      <c r="L12" s="58"/>
      <c r="M12" s="56" t="e">
        <f>VLOOKUP(L12,LUT!$F$2:$G$31,2,FALSE)</f>
        <v>#N/A</v>
      </c>
      <c r="N12" s="56" t="e">
        <f>VLOOKUP(L12,LUT!$F$2:$H$31,3,FALSE)</f>
        <v>#N/A</v>
      </c>
      <c r="Q12" s="9">
        <v>0</v>
      </c>
      <c r="X12" s="11"/>
    </row>
    <row r="13" spans="2:24" ht="21" customHeight="1" x14ac:dyDescent="0.25">
      <c r="S13" s="4"/>
      <c r="X13" s="11"/>
    </row>
    <row r="14" spans="2:24" ht="33" customHeight="1" x14ac:dyDescent="0.25">
      <c r="C14" s="73" t="str">
        <f>IF(ISBLANK(C15),"Select soil ecosystem service ↓","Selected soil ecosystem service:")</f>
        <v>Select soil ecosystem service ↓</v>
      </c>
      <c r="D14" s="12"/>
      <c r="E14" s="13"/>
      <c r="F14" s="13"/>
      <c r="L14" s="73" t="str">
        <f>IF(ISBLANK(L15),"Select soil threat ↓","Selected soil threat:")</f>
        <v>Select soil threat ↓</v>
      </c>
    </row>
    <row r="15" spans="2:24" ht="36.75" customHeight="1" x14ac:dyDescent="0.25">
      <c r="C15" s="31"/>
      <c r="D15" s="133" t="str">
        <f>"M: "&amp;IF(ISERROR(VLOOKUP(C15,C3:D12,2,FALSE)),"",VLOOKUP(C15,C3:D12,2,FALSE))&amp;" - "&amp;"P: "&amp;IF(ISERROR(VLOOKUP(C15,C3:E12,3,FALSE)),"",VLOOKUP(C15,C3:E12,3,FALSE))</f>
        <v xml:space="preserve">M:  - P: </v>
      </c>
      <c r="E15" s="133"/>
      <c r="F15" s="6"/>
      <c r="L15" s="60"/>
      <c r="M15" s="80" t="str">
        <f>"M: "&amp;IF(ISERROR(VLOOKUP(L15,L3:M12,2,FALSE)),"",VLOOKUP(L15,L3:M12,2,FALSE))&amp;" - "&amp;"P: "&amp;IF(ISERROR(VLOOKUP(L15,L3:M12,3,FALSE)),"",VLOOKUP(L15,L3:M12,3,FALSE))</f>
        <v xml:space="preserve">M:  - P: </v>
      </c>
    </row>
    <row r="16" spans="2:24" ht="35.25" customHeight="1" x14ac:dyDescent="0.25">
      <c r="C16" s="14"/>
      <c r="D16" s="14"/>
      <c r="E16" s="14"/>
      <c r="F16" s="14"/>
      <c r="G16" s="14"/>
      <c r="H16" s="14"/>
      <c r="I16" s="15"/>
      <c r="J16" s="15"/>
      <c r="K16" s="15"/>
      <c r="L16" s="59"/>
      <c r="M16" s="59"/>
      <c r="N16" s="59"/>
      <c r="O16" s="59"/>
      <c r="P16" s="15"/>
      <c r="Q16" s="59"/>
      <c r="R16" s="59"/>
      <c r="S16" s="16"/>
      <c r="T16" s="2"/>
      <c r="U16" s="2"/>
    </row>
    <row r="17" spans="1:21" s="2" customFormat="1" ht="27.75" customHeight="1" x14ac:dyDescent="0.25">
      <c r="C17" s="84" t="s">
        <v>455</v>
      </c>
      <c r="D17" s="17" t="str">
        <f>"SES: "&amp;D15&amp;" | Threats: "&amp;M15</f>
        <v xml:space="preserve">SES: M:  - P:  | Threats: M:  - P: </v>
      </c>
      <c r="E17" s="76"/>
      <c r="F17" s="76"/>
      <c r="G17" s="82"/>
      <c r="H17" s="84" t="s">
        <v>124</v>
      </c>
      <c r="I17" s="83" t="str">
        <f>CONCATENATE(IF(ISERROR(FIND(G20,$D$17)),"",I20),IF(ISERROR(FIND(G21,$D$17)),"",I21),IF(ISERROR(FIND(G22,$D$17)),"",I22),IF(ISERROR(FIND(G23,$D$17)),"",I23),IF(ISERROR(FIND(G24,$D$17)),"",I24),IF(ISERROR(FIND(G25,$D$17)),"",I25),IF(ISERROR(FIND(G26,$D$17)),"",I26),IF(ISERROR(FIND(G27,$D$17)),"",I27),IF(ISERROR(FIND(G28,$D$17)),"",I28),IF(ISERROR(FIND(G29,$D$17)),"",I29),IF(ISERROR(FIND(G30,$D$17)),"",I30),IF(ISERROR(FIND(G31,$D$17)),"",I31),IF(ISERROR(FIND(G32,$D$17)),"",I32),IF(ISERROR(FIND(G33,$D$17)),"",I33),IF(ISERROR(FIND(G34,$D$17)),"",I34),IF(ISERROR(FIND(G35,$D$17)),"",I35),IF(ISERROR(FIND(G36,$D$17)),"",I36),IF(ISERROR(FIND(G37,$D$17)),"",I37),IF(ISERROR(FIND(G38,$D$17)),"",I38),IF(ISERROR(FIND(G39,$D$17)),"",I39),IF(ISERROR(FIND(G40,$D$17)),"",I40),IF(ISERROR(FIND(G41,$D$17)),"",I41),IF(ISERROR(FIND(G42,$D$17)),"",I42),IF(ISERROR(FIND(G43,$D$17)),"",I43),IF(ISERROR(FIND(G44,$D$17)),"",I44),IF(ISERROR(FIND(G45,$D$17)),"",I45),IF(ISERROR(FIND(G46,$D$17)),"",I46),IF(ISERROR(FIND(G47,$D$17)),"",I47),IF(ISERROR(FIND(G48,$D$17)),"",I48),IF(ISERROR(FIND(G49,$D$17)),"",I49))</f>
        <v/>
      </c>
      <c r="J17" s="82"/>
      <c r="K17" s="82"/>
      <c r="L17" s="134" t="s">
        <v>123</v>
      </c>
      <c r="M17" s="134"/>
      <c r="N17" s="134"/>
      <c r="O17" s="134"/>
      <c r="P17" s="134"/>
      <c r="Q17" s="134"/>
      <c r="R17" s="134"/>
      <c r="T17" s="16"/>
    </row>
    <row r="18" spans="1:21" ht="76.5" customHeight="1" x14ac:dyDescent="0.25">
      <c r="A18" s="2"/>
      <c r="B18" s="2"/>
      <c r="C18" s="87" t="str">
        <f>CONCATENATE("Apply soil management practices: "&amp;CHAR(10)&amp;IF(ISERROR(FIND(B20,D17)),"",C20&amp;". "),IF(ISERROR(FIND(B21,D17)),"",C21&amp;". "),IF(ISERROR(FIND(B22,D17)),"",C22&amp;". "),IF(ISERROR(FIND(B23,D17)),"",C23&amp;". "),IF(ISERROR(FIND(B24,D17)),"",C24&amp;". "),IF(ISERROR(FIND(B25,D17)),"",C25&amp;". "),IF(ISERROR(FIND(B26,D17)),"",C26&amp;". "),IF(ISERROR(FIND(B27,D17)),"",C27&amp;". "),IF(ISERROR(FIND(B28,D17)),"",C28&amp;". "),IF(ISERROR(FIND(B29,D17)),"",C29&amp;". "),IF(ISERROR(FIND(B30,D17)),"",C30&amp;". "),IF(ISERROR(FIND(B31,D17)),"",C31&amp;". "),IF(ISERROR(FIND(B32,D17)),"",C32&amp;". "),IF(ISERROR(FIND(B33,D17)),"",C33&amp;". "),IF(ISERROR(FIND(B34,D17)),"",C34&amp;". "),IF(ISERROR(FIND(B35,D17)),"",C35&amp;". "),IF(ISERROR(FIND(B36,D17)),"",C36&amp;". "),IF(ISERROR(FIND(B37,D17)),"",C37&amp;". "),IF(ISERROR(FIND(B38,D17)),"",C38&amp;". "),IF(ISERROR(FIND(B39,D17)),"",C39))</f>
        <v xml:space="preserve">Apply soil management practices: 
</v>
      </c>
      <c r="D18" s="77"/>
      <c r="E18" s="77"/>
      <c r="F18" s="14"/>
      <c r="G18" s="77"/>
      <c r="H18" s="87" t="str">
        <f>CONCATENATE("Monitor soil properties: "&amp;CHAR(10)&amp;IF(ISERROR(FIND(G20,D17)),"",H20&amp;". "),IF(ISERROR(FIND(G21,D17)),"",H21&amp;". "),IF(ISERROR(FIND(G22,D17)),"",H22&amp;". "),IF(ISERROR(FIND(G23,D17)),"",H23&amp;". "),IF(ISERROR(FIND(G24,D17)),"",H24&amp;". "),IF(ISERROR(FIND(G25,D17)),"",H25&amp;". "),IF(ISERROR(FIND(G26,D17)),"",H26&amp;". "),IF(ISERROR(FIND(G27,D17)),"",H27&amp;". "),IF(ISERROR(FIND(G28,D17)),"",H28&amp;". "),IF(ISERROR(FIND(G29,D17)),"",H29&amp;". "),IF(ISERROR(FIND(G30,D17)),"",H30&amp;". "),IF(ISERROR(FIND(G31,D17)),"",H31&amp;". "),IF(ISERROR(FIND(G32,D17)),"",H32&amp;". "),IF(ISERROR(FIND(G33,D17)),"",H33&amp;". "),IF(ISERROR(FIND(G34,D17)),"",H34&amp;". "),IF(ISERROR(FIND(G35,D17)),"",H35&amp;". "),IF(ISERROR(FIND(G36,D17)),"",H36&amp;". "),IF(ISERROR(FIND(G37,D17)),"",H37&amp;". "),IF(ISERROR(FIND(G38,D17)),"",H38&amp;". "),IF(ISERROR(FIND(G39,D17)),"",H39))</f>
        <v xml:space="preserve">Monitor soil properties: 
</v>
      </c>
      <c r="I18" s="2"/>
      <c r="J18" s="15"/>
      <c r="K18" s="15"/>
      <c r="L18" s="135" t="str">
        <f>CONCATENATE("Measure topsoil data: "&amp;CHAR(10)&amp;IF(ISERROR(FIND(K20,I17)),"",L20&amp;". "),IF(ISERROR(FIND(K21,I17)),"",L21&amp;". "),IF(ISERROR(FIND(K22,I17)),"",L22&amp;". "),IF(ISERROR(FIND(K23,I17)),"",L23&amp;". "),IF(ISERROR(FIND(K24,I17)),"",L24&amp;". "),IF(ISERROR(FIND(K25,I17)),"",L25&amp;". "),IF(ISERROR(FIND(K26,I17)),"",L26&amp;". "),IF(ISERROR(FIND(K27,I17)),"",L27&amp;". "),IF(ISERROR(FIND(K28,I17)),"",L28&amp;". "),IF(ISERROR(FIND(K29,I17)),"",L29&amp;". "),IF(ISERROR(FIND(K30,I17)),"",L30&amp;". "),IF(ISERROR(FIND(K31,I17)),"",L31&amp;". "),IF(ISERROR(FIND(K32,I17)),"",L32&amp;". "),IF(ISERROR(FIND(K33,I17)),"",L33&amp;". "),IF(ISERROR(FIND(K34,I17)),"",L34&amp;". "),IF(ISERROR(FIND(K35,I17)),"",L35&amp;". "),IF(ISERROR(FIND(K36,I17)),"",L36&amp;". "),IF(ISERROR(FIND(K37,I17)),"",L37&amp;". "),IF(ISERROR(FIND(K38,I17)),"",L38&amp;". "),IF(ISERROR(FIND(K39,I17)),"",L39))</f>
        <v xml:space="preserve">Measure topsoil data: 
</v>
      </c>
      <c r="M18" s="135"/>
      <c r="N18" s="135"/>
      <c r="O18" s="135"/>
      <c r="P18" s="15"/>
      <c r="Q18" s="135" t="str">
        <f>CONCATENATE("Evaluate soil body data: "&amp;CHAR(10)&amp;IF(ISERROR(FIND(P20,I17)),"",Q20&amp;". "),IF(ISERROR(FIND(P21,I17)),"",Q21&amp;". "),IF(ISERROR(FIND(P22,I17)),"",Q22&amp;". "),IF(ISERROR(FIND(P23,I17)),"",Q23&amp;". "),IF(ISERROR(FIND(P24,I17)),"",Q24&amp;". "),IF(ISERROR(FIND(P25,I17)),"",Q25&amp;". "),IF(ISERROR(FIND(P26,I17)),"",Q26&amp;". "),IF(ISERROR(FIND(P27,I17)),"",Q27&amp;". "),IF(ISERROR(FIND(P28,I17)),"",Q28&amp;". "),IF(ISERROR(FIND(P29,I17)),"",Q29&amp;". "),IF(ISERROR(FIND(P30,I17)),"",Q30&amp;". "),IF(ISERROR(FIND(P31,I17)),"",Q31&amp;". "),IF(ISERROR(FIND(P32,I17)),"",Q32&amp;". "),IF(ISERROR(FIND(P33,I17)),"",Q33&amp;". "),IF(ISERROR(FIND(P34,I17)),"",Q34&amp;". "),IF(ISERROR(FIND(P35,I17)),"",Q35&amp;". "),IF(ISERROR(FIND(P36,I17)),"",Q36&amp;". "),IF(ISERROR(FIND(P37,I17)),"",Q37&amp;". "),IF(ISERROR(FIND(P38,I17)),"",Q38&amp;". "),IF(ISERROR(FIND(P39,I17)),"",Q39))</f>
        <v xml:space="preserve">Evaluate soil body data: 
</v>
      </c>
      <c r="R18" s="135"/>
      <c r="S18" s="16"/>
      <c r="T18" s="2"/>
      <c r="U18" s="2"/>
    </row>
    <row r="19" spans="1:21" s="2" customFormat="1" ht="26.25" customHeight="1" x14ac:dyDescent="0.25">
      <c r="B19" s="19"/>
      <c r="C19" s="74" t="s">
        <v>395</v>
      </c>
      <c r="D19" s="20"/>
      <c r="E19" s="20"/>
      <c r="F19" s="20"/>
      <c r="H19" s="74" t="s">
        <v>396</v>
      </c>
      <c r="I19" s="21" t="s">
        <v>110</v>
      </c>
      <c r="J19" s="22"/>
      <c r="K19" s="22"/>
      <c r="L19" s="78" t="s">
        <v>397</v>
      </c>
      <c r="M19" s="88"/>
      <c r="N19" s="88"/>
      <c r="O19" s="79" t="s">
        <v>97</v>
      </c>
      <c r="P19" s="23"/>
      <c r="Q19" s="78" t="s">
        <v>398</v>
      </c>
      <c r="R19" s="79" t="s">
        <v>97</v>
      </c>
      <c r="T19" s="16"/>
    </row>
    <row r="20" spans="1:21" s="2" customFormat="1" ht="16.5" customHeight="1" x14ac:dyDescent="0.25">
      <c r="B20" s="24" t="str">
        <f>VLOOKUP(C20,LUT!$K$2:$L$41,2,FALSE)</f>
        <v>M38</v>
      </c>
      <c r="C20" s="61" t="s">
        <v>181</v>
      </c>
      <c r="D20" s="18"/>
      <c r="E20" s="18"/>
      <c r="F20" s="18"/>
      <c r="G20" s="24" t="str">
        <f>VLOOKUP(H20,LUT!$M$2:$N$31,2,FALSE)</f>
        <v>P01</v>
      </c>
      <c r="H20" s="61" t="s">
        <v>96</v>
      </c>
      <c r="I20" s="25" t="str">
        <f>VLOOKUP(H20,LUT!$M$2:$O$31,3,FALSE)</f>
        <v>T05,</v>
      </c>
      <c r="J20" s="26"/>
      <c r="K20" s="26" t="str">
        <f>VLOOKUP(L20,LUT!$P$2:$Q$31,2,FALSE)</f>
        <v>T01</v>
      </c>
      <c r="L20" s="63" t="s">
        <v>144</v>
      </c>
      <c r="M20" s="64"/>
      <c r="N20" s="64"/>
      <c r="O20" s="89" t="str">
        <f>IF(ISBLANK(L20),"",VLOOKUP(L20,LUT!$P$2:$R$31,3,FALSE))</f>
        <v>%</v>
      </c>
      <c r="P20" s="65" t="str">
        <f>VLOOKUP(Q20,LUT!$S$2:$T$31,2,FALSE)</f>
        <v>B01</v>
      </c>
      <c r="Q20" s="63" t="s">
        <v>156</v>
      </c>
      <c r="R20" s="66" t="str">
        <f>IF(ISBLANK(Q20),"",VLOOKUP(Q20,LUT!$S$2:$U$31,3,FALSE))</f>
        <v>cm</v>
      </c>
      <c r="T20" s="16"/>
    </row>
    <row r="21" spans="1:21" s="2" customFormat="1" ht="16.5" customHeight="1" x14ac:dyDescent="0.25">
      <c r="B21" s="24" t="str">
        <f>VLOOKUP(C21,LUT!$K$2:$L$41,2,FALSE)</f>
        <v>M37</v>
      </c>
      <c r="C21" s="61" t="s">
        <v>184</v>
      </c>
      <c r="D21" s="18"/>
      <c r="E21" s="18"/>
      <c r="F21" s="18"/>
      <c r="G21" s="24" t="str">
        <f>VLOOKUP(H21,LUT!$M$2:$N$31,2,FALSE)</f>
        <v>P02</v>
      </c>
      <c r="H21" s="61" t="s">
        <v>125</v>
      </c>
      <c r="I21" s="25" t="str">
        <f>VLOOKUP(H21,LUT!$M$2:$O$31,3,FALSE)</f>
        <v>T01,T02,T03,T04</v>
      </c>
      <c r="J21" s="26"/>
      <c r="K21" s="26" t="str">
        <f>VLOOKUP(L21,LUT!$P$2:$Q$31,2,FALSE)</f>
        <v>T02</v>
      </c>
      <c r="L21" s="63" t="s">
        <v>145</v>
      </c>
      <c r="M21" s="64"/>
      <c r="N21" s="64"/>
      <c r="O21" s="89" t="str">
        <f>IF(ISBLANK(L21),"",VLOOKUP(L21,LUT!$P$2:$R$31,3,FALSE))</f>
        <v>%</v>
      </c>
      <c r="P21" s="65" t="str">
        <f>VLOOKUP(Q21,LUT!$S$2:$T$31,2,FALSE)</f>
        <v>B02</v>
      </c>
      <c r="Q21" s="63" t="s">
        <v>155</v>
      </c>
      <c r="R21" s="66" t="str">
        <f>IF(ISBLANK(Q21),"",VLOOKUP(Q21,LUT!$S$2:$U$31,3,FALSE))</f>
        <v>cm</v>
      </c>
      <c r="T21" s="16"/>
    </row>
    <row r="22" spans="1:21" s="2" customFormat="1" ht="16.5" customHeight="1" x14ac:dyDescent="0.25">
      <c r="B22" s="24" t="str">
        <f>VLOOKUP(C22,LUT!$K$2:$L$41,2,FALSE)</f>
        <v>M39</v>
      </c>
      <c r="C22" s="61" t="s">
        <v>182</v>
      </c>
      <c r="D22" s="18"/>
      <c r="E22" s="18"/>
      <c r="F22" s="18"/>
      <c r="G22" s="24" t="str">
        <f>VLOOKUP(H22,LUT!$M$2:$N$31,2,FALSE)</f>
        <v>P03</v>
      </c>
      <c r="H22" s="61" t="s">
        <v>128</v>
      </c>
      <c r="I22" s="25" t="str">
        <f>VLOOKUP(H22,LUT!$M$2:$O$31,3,FALSE)</f>
        <v>T15</v>
      </c>
      <c r="J22" s="26"/>
      <c r="K22" s="26" t="str">
        <f>VLOOKUP(L22,LUT!$P$2:$Q$31,2,FALSE)</f>
        <v>T03</v>
      </c>
      <c r="L22" s="63" t="s">
        <v>146</v>
      </c>
      <c r="M22" s="64"/>
      <c r="N22" s="64"/>
      <c r="O22" s="89" t="str">
        <f>IF(ISBLANK(L22),"",VLOOKUP(L22,LUT!$P$2:$R$31,3,FALSE))</f>
        <v>%</v>
      </c>
      <c r="P22" s="65" t="str">
        <f>VLOOKUP(Q22,LUT!$S$2:$T$31,2,FALSE)</f>
        <v>B03</v>
      </c>
      <c r="Q22" s="63" t="s">
        <v>134</v>
      </c>
      <c r="R22" s="66" t="str">
        <f>IF(ISBLANK(Q22),"",VLOOKUP(Q22,LUT!$S$2:$U$31,3,FALSE))</f>
        <v>class</v>
      </c>
      <c r="T22" s="16"/>
    </row>
    <row r="23" spans="1:21" s="2" customFormat="1" ht="16.5" customHeight="1" x14ac:dyDescent="0.25">
      <c r="B23" s="24" t="str">
        <f>VLOOKUP(C23,LUT!$K$2:$L$41,2,FALSE)</f>
        <v>M35</v>
      </c>
      <c r="C23" s="61" t="s">
        <v>180</v>
      </c>
      <c r="D23" s="18"/>
      <c r="E23" s="18"/>
      <c r="F23" s="18"/>
      <c r="G23" s="24" t="str">
        <f>VLOOKUP(H23,LUT!$M$2:$N$31,2,FALSE)</f>
        <v>P04</v>
      </c>
      <c r="H23" s="61" t="s">
        <v>133</v>
      </c>
      <c r="I23" s="25" t="str">
        <f>VLOOKUP(H23,LUT!$M$2:$O$31,3,FALSE)</f>
        <v>T04,T16,T09</v>
      </c>
      <c r="J23" s="26"/>
      <c r="K23" s="26" t="str">
        <f>VLOOKUP(L23,LUT!$P$2:$Q$31,2,FALSE)</f>
        <v>T04</v>
      </c>
      <c r="L23" s="68" t="s">
        <v>139</v>
      </c>
      <c r="M23" s="67"/>
      <c r="N23" s="67"/>
      <c r="O23" s="89" t="str">
        <f>IF(ISBLANK(L23),"",VLOOKUP(L23,LUT!$P$2:$R$31,3,FALSE))</f>
        <v>class</v>
      </c>
      <c r="P23" s="65" t="str">
        <f>VLOOKUP(Q23,LUT!$S$2:$T$31,2,FALSE)</f>
        <v>B04</v>
      </c>
      <c r="Q23" s="63" t="s">
        <v>135</v>
      </c>
      <c r="R23" s="66" t="str">
        <f>IF(ISBLANK(Q23),"",VLOOKUP(Q23,LUT!$S$2:$U$31,3,FALSE))</f>
        <v>kg/dm³</v>
      </c>
      <c r="T23" s="16"/>
    </row>
    <row r="24" spans="1:21" s="2" customFormat="1" ht="16.5" customHeight="1" x14ac:dyDescent="0.25">
      <c r="B24" s="24" t="str">
        <f>VLOOKUP(C24,LUT!$K$2:$L$41,2,FALSE)</f>
        <v>M22</v>
      </c>
      <c r="C24" s="61" t="s">
        <v>343</v>
      </c>
      <c r="D24" s="18"/>
      <c r="E24" s="18"/>
      <c r="F24" s="18"/>
      <c r="G24" s="24" t="str">
        <f>VLOOKUP(H24,LUT!$M$2:$N$31,2,FALSE)</f>
        <v>P05</v>
      </c>
      <c r="H24" s="61" t="s">
        <v>131</v>
      </c>
      <c r="I24" s="25" t="str">
        <f>VLOOKUP(H24,LUT!$M$2:$O$31,3,FALSE)</f>
        <v>T09,T08,T10,</v>
      </c>
      <c r="J24" s="26"/>
      <c r="K24" s="26" t="str">
        <f>VLOOKUP(L24,LUT!$P$2:$Q$31,2,FALSE)</f>
        <v>T05</v>
      </c>
      <c r="L24" s="68" t="s">
        <v>391</v>
      </c>
      <c r="M24" s="67"/>
      <c r="N24" s="67"/>
      <c r="O24" s="89" t="str">
        <f>IF(ISBLANK(L24),"",VLOOKUP(L24,LUT!$P$2:$R$31,3,FALSE))</f>
        <v>value</v>
      </c>
      <c r="P24" s="65" t="str">
        <f>VLOOKUP(Q24,LUT!$S$2:$T$31,2,FALSE)</f>
        <v>B05</v>
      </c>
      <c r="Q24" s="63" t="s">
        <v>163</v>
      </c>
      <c r="R24" s="66" t="str">
        <f>IF(ISBLANK(Q24),"",VLOOKUP(Q24,LUT!$S$2:$U$31,3,FALSE))</f>
        <v>True/False</v>
      </c>
      <c r="T24" s="16"/>
    </row>
    <row r="25" spans="1:21" s="2" customFormat="1" ht="16.5" customHeight="1" x14ac:dyDescent="0.25">
      <c r="B25" s="24" t="str">
        <f>VLOOKUP(C25,LUT!$K$2:$L$41,2,FALSE)</f>
        <v>M20</v>
      </c>
      <c r="C25" s="61" t="s">
        <v>345</v>
      </c>
      <c r="D25" s="18"/>
      <c r="E25" s="18"/>
      <c r="F25" s="18"/>
      <c r="G25" s="24" t="str">
        <f>VLOOKUP(H25,LUT!$M$2:$N$31,2,FALSE)</f>
        <v>P06</v>
      </c>
      <c r="H25" s="61" t="s">
        <v>167</v>
      </c>
      <c r="I25" s="25" t="str">
        <f>VLOOKUP(H25,LUT!$M$2:$O$31,3,FALSE)</f>
        <v>T24,T25,T26</v>
      </c>
      <c r="J25" s="26"/>
      <c r="K25" s="26" t="str">
        <f>VLOOKUP(L25,LUT!$P$2:$Q$31,2,FALSE)</f>
        <v>T06</v>
      </c>
      <c r="L25" s="68" t="s">
        <v>136</v>
      </c>
      <c r="M25" s="67"/>
      <c r="N25" s="67"/>
      <c r="O25" s="89" t="str">
        <f>IF(ISBLANK(L25),"",VLOOKUP(L25,LUT!$P$2:$R$31,3,FALSE))</f>
        <v>mg/100g</v>
      </c>
      <c r="P25" s="65" t="str">
        <f>VLOOKUP(Q25,LUT!$S$2:$T$31,2,FALSE)</f>
        <v>B06</v>
      </c>
      <c r="Q25" s="63" t="s">
        <v>161</v>
      </c>
      <c r="R25" s="66" t="str">
        <f>IF(ISBLANK(Q25),"",VLOOKUP(Q25,LUT!$S$2:$U$31,3,FALSE))</f>
        <v>cm/h</v>
      </c>
      <c r="T25" s="16"/>
    </row>
    <row r="26" spans="1:21" s="2" customFormat="1" ht="16.5" customHeight="1" x14ac:dyDescent="0.25">
      <c r="B26" s="24" t="str">
        <f>VLOOKUP(C26,LUT!$K$2:$L$41,2,FALSE)</f>
        <v>M29</v>
      </c>
      <c r="C26" s="61" t="s">
        <v>331</v>
      </c>
      <c r="D26" s="18"/>
      <c r="E26" s="18"/>
      <c r="F26" s="18"/>
      <c r="G26" s="24" t="str">
        <f>VLOOKUP(H26,LUT!$M$2:$N$31,2,FALSE)</f>
        <v>P07</v>
      </c>
      <c r="H26" s="61" t="s">
        <v>126</v>
      </c>
      <c r="I26" s="25" t="str">
        <f>VLOOKUP(H26,LUT!$M$2:$O$31,3,FALSE)</f>
        <v>T06,T07,T08,T09</v>
      </c>
      <c r="J26" s="26"/>
      <c r="K26" s="26" t="str">
        <f>VLOOKUP(L26,LUT!$P$2:$Q$31,2,FALSE)</f>
        <v>T07</v>
      </c>
      <c r="L26" s="68" t="s">
        <v>140</v>
      </c>
      <c r="M26" s="67"/>
      <c r="N26" s="67"/>
      <c r="O26" s="89" t="str">
        <f>IF(ISBLANK(L26),"",VLOOKUP(L26,LUT!$P$2:$R$31,3,FALSE))</f>
        <v>mg/100g</v>
      </c>
      <c r="P26" s="65" t="str">
        <f>VLOOKUP(Q26,LUT!$S$2:$T$31,2,FALSE)</f>
        <v>B07</v>
      </c>
      <c r="Q26" s="63" t="s">
        <v>166</v>
      </c>
      <c r="R26" s="66" t="str">
        <f>IF(ISBLANK(Q26),"",VLOOKUP(Q26,LUT!$S$2:$U$31,3,FALSE))</f>
        <v>g/100g</v>
      </c>
      <c r="T26" s="16"/>
    </row>
    <row r="27" spans="1:21" s="2" customFormat="1" ht="16.5" customHeight="1" x14ac:dyDescent="0.25">
      <c r="B27" s="24" t="e">
        <f>VLOOKUP(C27,LUT!$K$2:$L$41,2,FALSE)</f>
        <v>#N/A</v>
      </c>
      <c r="C27" s="61" t="s">
        <v>336</v>
      </c>
      <c r="D27" s="18"/>
      <c r="E27" s="18"/>
      <c r="F27" s="18"/>
      <c r="G27" s="24" t="str">
        <f>VLOOKUP(H27,LUT!$M$2:$N$31,2,FALSE)</f>
        <v>P08</v>
      </c>
      <c r="H27" s="61" t="s">
        <v>129</v>
      </c>
      <c r="I27" s="25" t="str">
        <f>VLOOKUP(H27,LUT!$M$2:$O$31,3,FALSE)</f>
        <v>T09,T04,B01,T15,T12,T13,T17,T19,B07</v>
      </c>
      <c r="J27" s="26"/>
      <c r="K27" s="26" t="str">
        <f>VLOOKUP(L27,LUT!$P$2:$Q$31,2,FALSE)</f>
        <v>T08</v>
      </c>
      <c r="L27" s="68" t="s">
        <v>160</v>
      </c>
      <c r="M27" s="67"/>
      <c r="N27" s="67"/>
      <c r="O27" s="89" t="str">
        <f>IF(ISBLANK(L27),"",VLOOKUP(L27,LUT!$P$2:$R$31,3,FALSE))</f>
        <v>g/kg</v>
      </c>
      <c r="P27" s="65" t="str">
        <f>VLOOKUP(Q27,LUT!$S$2:$T$31,2,FALSE)</f>
        <v>B08</v>
      </c>
      <c r="Q27" s="63" t="s">
        <v>285</v>
      </c>
      <c r="R27" s="66" t="str">
        <f>IF(ISBLANK(Q27),"",VLOOKUP(Q27,LUT!$S$2:$U$31,3,FALSE))</f>
        <v>g/100g</v>
      </c>
      <c r="T27" s="16"/>
    </row>
    <row r="28" spans="1:21" s="2" customFormat="1" ht="16.5" customHeight="1" x14ac:dyDescent="0.25">
      <c r="B28" s="24" t="str">
        <f>VLOOKUP(C28,LUT!$K$2:$L$41,2,FALSE)</f>
        <v>M36</v>
      </c>
      <c r="C28" s="61" t="s">
        <v>183</v>
      </c>
      <c r="D28" s="18"/>
      <c r="E28" s="18"/>
      <c r="F28" s="18"/>
      <c r="G28" s="24" t="str">
        <f>VLOOKUP(H28,LUT!$M$2:$N$31,2,FALSE)</f>
        <v>P09</v>
      </c>
      <c r="H28" s="61" t="s">
        <v>165</v>
      </c>
      <c r="I28" s="25" t="str">
        <f>VLOOKUP(H28,LUT!$M$2:$O$31,3,FALSE)</f>
        <v>T04,T13,T12,</v>
      </c>
      <c r="J28" s="26"/>
      <c r="K28" s="26" t="str">
        <f>VLOOKUP(L28,LUT!$P$2:$Q$31,2,FALSE)</f>
        <v>T09</v>
      </c>
      <c r="L28" s="68" t="s">
        <v>187</v>
      </c>
      <c r="M28" s="67"/>
      <c r="N28" s="67"/>
      <c r="O28" s="89" t="str">
        <f>IF(ISBLANK(L28),"",VLOOKUP(L28,LUT!$P$2:$R$31,3,FALSE))</f>
        <v>%</v>
      </c>
      <c r="P28" s="65" t="str">
        <f>VLOOKUP(Q28,LUT!$S$2:$T$31,2,FALSE)</f>
        <v>B09</v>
      </c>
      <c r="Q28" s="96" t="s">
        <v>305</v>
      </c>
      <c r="R28" s="66" t="str">
        <f>IF(ISBLANK(Q28),"",VLOOKUP(Q28,LUT!$S$2:$U$31,3,FALSE))</f>
        <v>%</v>
      </c>
      <c r="T28" s="16"/>
    </row>
    <row r="29" spans="1:21" s="2" customFormat="1" ht="16.5" customHeight="1" x14ac:dyDescent="0.25">
      <c r="B29" s="24" t="str">
        <f>VLOOKUP(C29,LUT!$K$2:$L$41,2,FALSE)</f>
        <v>M23</v>
      </c>
      <c r="C29" s="61" t="s">
        <v>460</v>
      </c>
      <c r="D29" s="18"/>
      <c r="E29" s="18"/>
      <c r="F29" s="18"/>
      <c r="G29" s="24" t="str">
        <f>VLOOKUP(H29,LUT!$M$2:$N$31,2,FALSE)</f>
        <v>P10</v>
      </c>
      <c r="H29" s="61" t="s">
        <v>170</v>
      </c>
      <c r="I29" s="25" t="str">
        <f>VLOOKUP(H29,LUT!$M$2:$O$31,3,FALSE)</f>
        <v>B01,B02,</v>
      </c>
      <c r="J29" s="26"/>
      <c r="K29" s="26" t="str">
        <f>VLOOKUP(L29,LUT!$P$2:$Q$31,2,FALSE)</f>
        <v>T10</v>
      </c>
      <c r="L29" s="68" t="s">
        <v>152</v>
      </c>
      <c r="M29" s="67"/>
      <c r="N29" s="67"/>
      <c r="O29" s="89" t="str">
        <f>IF(ISBLANK(L29),"",VLOOKUP(L29,LUT!$P$2:$R$31,3,FALSE))</f>
        <v>g/kg</v>
      </c>
      <c r="P29" s="65" t="str">
        <f>VLOOKUP(Q29,LUT!$S$2:$T$31,2,FALSE)</f>
        <v>B10</v>
      </c>
      <c r="Q29" s="96" t="s">
        <v>453</v>
      </c>
      <c r="R29" s="66" t="str">
        <f>IF(ISBLANK(Q29),"",VLOOKUP(Q29,LUT!$S$2:$U$31,3,FALSE))</f>
        <v>%</v>
      </c>
      <c r="T29" s="16"/>
    </row>
    <row r="30" spans="1:21" s="2" customFormat="1" ht="16.5" customHeight="1" x14ac:dyDescent="0.25">
      <c r="B30" s="24" t="e">
        <f>VLOOKUP(C30,LUT!$K$2:$L$41,2,FALSE)</f>
        <v>#N/A</v>
      </c>
      <c r="C30" s="61"/>
      <c r="D30" s="18"/>
      <c r="E30" s="18"/>
      <c r="F30" s="18"/>
      <c r="G30" s="24" t="str">
        <f>VLOOKUP(H30,LUT!$M$2:$N$31,2,FALSE)</f>
        <v>P11</v>
      </c>
      <c r="H30" s="61" t="s">
        <v>130</v>
      </c>
      <c r="I30" s="25" t="str">
        <f>VLOOKUP(H30,LUT!$M$2:$O$31,3,FALSE)</f>
        <v>B06,T04,T02,T15,B02,B01,T18,</v>
      </c>
      <c r="J30" s="26"/>
      <c r="K30" s="26" t="str">
        <f>VLOOKUP(L30,LUT!$P$2:$Q$31,2,FALSE)</f>
        <v>T11</v>
      </c>
      <c r="L30" s="68" t="s">
        <v>143</v>
      </c>
      <c r="M30" s="67"/>
      <c r="N30" s="67"/>
      <c r="O30" s="89" t="str">
        <f>IF(ISBLANK(L30),"",VLOOKUP(L30,LUT!$P$2:$R$31,3,FALSE))</f>
        <v>g/kg</v>
      </c>
      <c r="P30" s="65" t="e">
        <f>VLOOKUP(Q30,LUT!$S$2:$T$31,2,FALSE)</f>
        <v>#N/A</v>
      </c>
      <c r="Q30" s="63"/>
      <c r="R30" s="66" t="str">
        <f>IF(ISBLANK(Q30),"",VLOOKUP(Q30,LUT!$S$2:$U$31,3,FALSE))</f>
        <v/>
      </c>
      <c r="T30" s="16"/>
    </row>
    <row r="31" spans="1:21" s="2" customFormat="1" ht="16.5" customHeight="1" x14ac:dyDescent="0.25">
      <c r="B31" s="24" t="e">
        <f>VLOOKUP(C31,LUT!$K$2:$L$41,2,FALSE)</f>
        <v>#N/A</v>
      </c>
      <c r="C31" s="61"/>
      <c r="D31" s="18"/>
      <c r="E31" s="18"/>
      <c r="F31" s="18"/>
      <c r="G31" s="24" t="str">
        <f>VLOOKUP(H31,LUT!$M$2:$N$31,2,FALSE)</f>
        <v>P12</v>
      </c>
      <c r="H31" s="61" t="s">
        <v>168</v>
      </c>
      <c r="I31" s="25" t="str">
        <f>VLOOKUP(H31,LUT!$M$2:$O$31,3,FALSE)</f>
        <v>T04,B01,T18,T09,B08,</v>
      </c>
      <c r="J31" s="26"/>
      <c r="K31" s="26" t="str">
        <f>VLOOKUP(L31,LUT!$P$2:$Q$31,2,FALSE)</f>
        <v>T12</v>
      </c>
      <c r="L31" s="68" t="s">
        <v>1</v>
      </c>
      <c r="M31" s="67"/>
      <c r="N31" s="67"/>
      <c r="O31" s="89" t="str">
        <f>IF(ISBLANK(L31),"",VLOOKUP(L31,LUT!$P$2:$R$31,3,FALSE))</f>
        <v>cmol(c)/kg</v>
      </c>
      <c r="P31" s="65" t="e">
        <f>VLOOKUP(Q31,LUT!$S$2:$T$31,2,FALSE)</f>
        <v>#N/A</v>
      </c>
      <c r="Q31" s="63"/>
      <c r="R31" s="66" t="str">
        <f>IF(ISBLANK(Q31),"",VLOOKUP(Q31,LUT!$S$2:$U$31,3,FALSE))</f>
        <v/>
      </c>
      <c r="T31" s="16"/>
    </row>
    <row r="32" spans="1:21" s="2" customFormat="1" ht="16.5" customHeight="1" x14ac:dyDescent="0.25">
      <c r="B32" s="24" t="e">
        <f>VLOOKUP(C32,LUT!$K$2:$L$41,2,FALSE)</f>
        <v>#N/A</v>
      </c>
      <c r="C32" s="61"/>
      <c r="D32" s="18"/>
      <c r="E32" s="18"/>
      <c r="F32" s="18"/>
      <c r="G32" s="24" t="str">
        <f>VLOOKUP(H32,LUT!$M$2:$N$31,2,FALSE)</f>
        <v>P13</v>
      </c>
      <c r="H32" s="61" t="s">
        <v>166</v>
      </c>
      <c r="I32" s="25" t="str">
        <f>VLOOKUP(H32,LUT!$M$2:$O$31,3,FALSE)</f>
        <v>T17,B01,T04,T01,</v>
      </c>
      <c r="J32" s="26"/>
      <c r="K32" s="26" t="str">
        <f>VLOOKUP(L32,LUT!$P$2:$Q$31,2,FALSE)</f>
        <v>T13</v>
      </c>
      <c r="L32" s="68" t="s">
        <v>159</v>
      </c>
      <c r="M32" s="67"/>
      <c r="N32" s="67"/>
      <c r="O32" s="89" t="str">
        <f>IF(ISBLANK(L32),"",VLOOKUP(L32,LUT!$P$2:$R$31,3,FALSE))</f>
        <v>cmol(c)/kg</v>
      </c>
      <c r="P32" s="65" t="e">
        <f>VLOOKUP(Q32,LUT!$S$2:$T$31,2,FALSE)</f>
        <v>#N/A</v>
      </c>
      <c r="Q32" s="63"/>
      <c r="R32" s="66" t="str">
        <f>IF(ISBLANK(Q32),"",VLOOKUP(Q32,LUT!$S$2:$U$31,3,FALSE))</f>
        <v/>
      </c>
      <c r="T32" s="16"/>
    </row>
    <row r="33" spans="2:20" s="2" customFormat="1" ht="16.5" customHeight="1" x14ac:dyDescent="0.25">
      <c r="B33" s="24" t="e">
        <f>VLOOKUP(C33,LUT!$K$2:$L$41,2,FALSE)</f>
        <v>#N/A</v>
      </c>
      <c r="C33" s="61"/>
      <c r="D33" s="18"/>
      <c r="E33" s="18"/>
      <c r="F33" s="18"/>
      <c r="G33" s="24" t="str">
        <f>VLOOKUP(H33,LUT!$M$2:$N$31,2,FALSE)</f>
        <v>P14</v>
      </c>
      <c r="H33" s="61" t="s">
        <v>169</v>
      </c>
      <c r="I33" s="25" t="str">
        <f>VLOOKUP(H33,LUT!$M$2:$O$31,3,FALSE)</f>
        <v>B05,T18,T04,</v>
      </c>
      <c r="J33" s="26"/>
      <c r="K33" s="26" t="str">
        <f>VLOOKUP(L33,LUT!$P$2:$Q$31,2,FALSE)</f>
        <v>T14</v>
      </c>
      <c r="L33" s="68" t="s">
        <v>157</v>
      </c>
      <c r="M33" s="67"/>
      <c r="N33" s="67"/>
      <c r="O33" s="89" t="str">
        <f>IF(ISBLANK(L33),"",VLOOKUP(L33,LUT!$P$2:$R$31,3,FALSE))</f>
        <v>dS/m</v>
      </c>
      <c r="P33" s="65" t="e">
        <f>VLOOKUP(Q33,LUT!$S$2:$T$31,2,FALSE)</f>
        <v>#N/A</v>
      </c>
      <c r="Q33" s="63"/>
      <c r="R33" s="66" t="str">
        <f>IF(ISBLANK(Q33),"",VLOOKUP(Q33,LUT!$S$2:$U$31,3,FALSE))</f>
        <v/>
      </c>
      <c r="T33" s="16"/>
    </row>
    <row r="34" spans="2:20" s="2" customFormat="1" ht="16.5" customHeight="1" x14ac:dyDescent="0.25">
      <c r="B34" s="24" t="e">
        <f>VLOOKUP(C34,LUT!$K$2:$L$41,2,FALSE)</f>
        <v>#N/A</v>
      </c>
      <c r="C34" s="61"/>
      <c r="D34" s="18"/>
      <c r="E34" s="18"/>
      <c r="F34" s="18"/>
      <c r="G34" s="24" t="str">
        <f>VLOOKUP(H34,LUT!$M$2:$N$31,2,FALSE)</f>
        <v>P15</v>
      </c>
      <c r="H34" s="61" t="s">
        <v>382</v>
      </c>
      <c r="I34" s="25" t="str">
        <f>VLOOKUP(H34,LUT!$M$2:$O$31,3,FALSE)</f>
        <v>T15,T02,T05,T11,</v>
      </c>
      <c r="J34" s="26"/>
      <c r="K34" s="26" t="str">
        <f>VLOOKUP(L34,LUT!$P$2:$Q$31,2,FALSE)</f>
        <v>T15</v>
      </c>
      <c r="L34" s="68" t="s">
        <v>394</v>
      </c>
      <c r="M34" s="67"/>
      <c r="N34" s="67"/>
      <c r="O34" s="89" t="str">
        <f>IF(ISBLANK(L34),"",VLOOKUP(L34,LUT!$P$2:$R$31,3,FALSE))</f>
        <v>class</v>
      </c>
      <c r="P34" s="65" t="e">
        <f>VLOOKUP(Q34,LUT!$S$2:$T$31,2,FALSE)</f>
        <v>#N/A</v>
      </c>
      <c r="Q34" s="63"/>
      <c r="R34" s="66" t="str">
        <f>IF(ISBLANK(Q34),"",VLOOKUP(Q34,LUT!$S$2:$U$31,3,FALSE))</f>
        <v/>
      </c>
      <c r="T34" s="16"/>
    </row>
    <row r="35" spans="2:20" s="2" customFormat="1" ht="16.5" customHeight="1" x14ac:dyDescent="0.25">
      <c r="B35" s="24" t="e">
        <f>VLOOKUP(C35,LUT!$K$2:$L$41,2,FALSE)</f>
        <v>#N/A</v>
      </c>
      <c r="C35" s="61"/>
      <c r="D35" s="18"/>
      <c r="E35" s="18"/>
      <c r="F35" s="18"/>
      <c r="G35" s="24" t="str">
        <f>VLOOKUP(H35,LUT!$M$2:$N$31,2,FALSE)</f>
        <v>P16</v>
      </c>
      <c r="H35" s="61" t="s">
        <v>127</v>
      </c>
      <c r="I35" s="25" t="str">
        <f>VLOOKUP(H35,LUT!$M$2:$O$31,3,FALSE)</f>
        <v>T04,B01,T18,B08,B04</v>
      </c>
      <c r="J35" s="26"/>
      <c r="K35" s="26" t="str">
        <f>VLOOKUP(L35,LUT!$P$2:$Q$31,2,FALSE)</f>
        <v>T16</v>
      </c>
      <c r="L35" s="68" t="s">
        <v>158</v>
      </c>
      <c r="M35" s="67"/>
      <c r="N35" s="67"/>
      <c r="O35" s="89" t="str">
        <f>IF(ISBLANK(L35),"",VLOOKUP(L35,LUT!$P$2:$R$31,3,FALSE))</f>
        <v>kg/dm³</v>
      </c>
      <c r="P35" s="65" t="e">
        <f>VLOOKUP(Q35,LUT!$S$2:$T$31,2,FALSE)</f>
        <v>#N/A</v>
      </c>
      <c r="Q35" s="63"/>
      <c r="R35" s="66" t="str">
        <f>IF(ISBLANK(Q35),"",VLOOKUP(Q35,LUT!$S$2:$U$31,3,FALSE))</f>
        <v/>
      </c>
      <c r="T35" s="16"/>
    </row>
    <row r="36" spans="2:20" s="2" customFormat="1" ht="16.5" customHeight="1" x14ac:dyDescent="0.25">
      <c r="B36" s="24" t="e">
        <f>VLOOKUP(C36,LUT!$K$2:$L$41,2,FALSE)</f>
        <v>#N/A</v>
      </c>
      <c r="C36" s="61"/>
      <c r="D36" s="18"/>
      <c r="E36" s="18"/>
      <c r="F36" s="18"/>
      <c r="G36" s="24" t="str">
        <f>VLOOKUP(H36,LUT!$M$2:$N$31,2,FALSE)</f>
        <v>P17</v>
      </c>
      <c r="H36" s="61" t="s">
        <v>99</v>
      </c>
      <c r="I36" s="25" t="str">
        <f>VLOOKUP(H36,LUT!$M$2:$O$31,3,FALSE)</f>
        <v>T19,T20,</v>
      </c>
      <c r="J36" s="26"/>
      <c r="K36" s="26" t="str">
        <f>VLOOKUP(L36,LUT!$P$2:$Q$31,2,FALSE)</f>
        <v>T17</v>
      </c>
      <c r="L36" s="68" t="s">
        <v>153</v>
      </c>
      <c r="M36" s="67"/>
      <c r="N36" s="67"/>
      <c r="O36" s="89" t="str">
        <f>IF(ISBLANK(L36),"",VLOOKUP(L36,LUT!$P$2:$R$31,3,FALSE))</f>
        <v>g/100g</v>
      </c>
      <c r="P36" s="65" t="e">
        <f>VLOOKUP(Q36,LUT!$S$2:$T$31,2,FALSE)</f>
        <v>#N/A</v>
      </c>
      <c r="Q36" s="63"/>
      <c r="R36" s="66" t="str">
        <f>IF(ISBLANK(Q36),"",VLOOKUP(Q36,LUT!$S$2:$U$31,3,FALSE))</f>
        <v/>
      </c>
      <c r="T36" s="16"/>
    </row>
    <row r="37" spans="2:20" s="2" customFormat="1" ht="16.5" customHeight="1" x14ac:dyDescent="0.25">
      <c r="B37" s="24" t="e">
        <f>VLOOKUP(C37,LUT!$K$2:$L$41,2,FALSE)</f>
        <v>#N/A</v>
      </c>
      <c r="C37" s="61"/>
      <c r="D37" s="18"/>
      <c r="E37" s="18"/>
      <c r="F37" s="18"/>
      <c r="G37" s="24" t="str">
        <f>VLOOKUP(H37,LUT!$M$2:$N$31,2,FALSE)</f>
        <v>P18</v>
      </c>
      <c r="H37" s="61" t="s">
        <v>132</v>
      </c>
      <c r="I37" s="25" t="str">
        <f>VLOOKUP(H37,LUT!$M$2:$O$31,3,FALSE)</f>
        <v>T20,</v>
      </c>
      <c r="J37" s="26"/>
      <c r="K37" s="26" t="str">
        <f>VLOOKUP(L37,LUT!$P$2:$Q$31,2,FALSE)</f>
        <v>T18</v>
      </c>
      <c r="L37" s="68" t="s">
        <v>150</v>
      </c>
      <c r="M37" s="67"/>
      <c r="N37" s="67"/>
      <c r="O37" s="89" t="str">
        <f>IF(ISBLANK(L37),"",VLOOKUP(L37,LUT!$P$2:$R$31,3,FALSE))</f>
        <v>g/100g</v>
      </c>
      <c r="P37" s="65" t="e">
        <f>VLOOKUP(Q37,LUT!$S$2:$T$31,2,FALSE)</f>
        <v>#N/A</v>
      </c>
      <c r="Q37" s="63"/>
      <c r="R37" s="66" t="str">
        <f>IF(ISBLANK(Q37),"",VLOOKUP(Q37,LUT!$S$2:$U$31,3,FALSE))</f>
        <v/>
      </c>
      <c r="T37" s="16"/>
    </row>
    <row r="38" spans="2:20" s="2" customFormat="1" ht="16.5" customHeight="1" x14ac:dyDescent="0.25">
      <c r="B38" s="24" t="e">
        <f>VLOOKUP(C38,LUT!$K$2:$L$41,2,FALSE)</f>
        <v>#N/A</v>
      </c>
      <c r="C38" s="61"/>
      <c r="D38" s="27"/>
      <c r="E38" s="27"/>
      <c r="F38" s="27"/>
      <c r="G38" s="24" t="str">
        <f>VLOOKUP(H38,LUT!$M$2:$N$31,2,FALSE)</f>
        <v>P19</v>
      </c>
      <c r="H38" s="61" t="s">
        <v>301</v>
      </c>
      <c r="I38" s="25" t="str">
        <f>VLOOKUP(H38,LUT!$M$2:$O$31,3,FALSE)</f>
        <v>T23,T21,T22,T24,</v>
      </c>
      <c r="J38" s="26"/>
      <c r="K38" s="26" t="str">
        <f>VLOOKUP(L38,LUT!$P$2:$Q$31,2,FALSE)</f>
        <v>T19</v>
      </c>
      <c r="L38" s="63" t="s">
        <v>98</v>
      </c>
      <c r="M38" s="64"/>
      <c r="N38" s="64"/>
      <c r="O38" s="89" t="str">
        <f>IF(ISBLANK(L38),"",VLOOKUP(L38,LUT!$P$2:$R$31,3,FALSE))</f>
        <v>%</v>
      </c>
      <c r="P38" s="65" t="e">
        <f>VLOOKUP(Q38,LUT!$S$2:$T$31,2,FALSE)</f>
        <v>#N/A</v>
      </c>
      <c r="Q38" s="63"/>
      <c r="R38" s="66" t="str">
        <f>IF(ISBLANK(Q38),"",VLOOKUP(Q38,LUT!$S$2:$U$31,3,FALSE))</f>
        <v/>
      </c>
      <c r="T38" s="16"/>
    </row>
    <row r="39" spans="2:20" s="2" customFormat="1" ht="16.5" customHeight="1" x14ac:dyDescent="0.25">
      <c r="B39" s="24" t="e">
        <f>VLOOKUP(C39,LUT!$K$2:$L$41,2,FALSE)</f>
        <v>#N/A</v>
      </c>
      <c r="C39" s="62"/>
      <c r="D39" s="27"/>
      <c r="E39" s="27"/>
      <c r="F39" s="27"/>
      <c r="G39" s="24" t="str">
        <f>VLOOKUP(H39,LUT!$M$2:$N$31,2,FALSE)</f>
        <v>P20</v>
      </c>
      <c r="H39" s="61" t="s">
        <v>281</v>
      </c>
      <c r="I39" s="25" t="str">
        <f>VLOOKUP(H39,LUT!$M$2:$O$31,3,FALSE)</f>
        <v>T21,T22,T23,T24,</v>
      </c>
      <c r="J39" s="26"/>
      <c r="K39" s="26" t="str">
        <f>VLOOKUP(L39,LUT!$P$2:$Q$31,2,FALSE)</f>
        <v>T20</v>
      </c>
      <c r="L39" s="63" t="s">
        <v>154</v>
      </c>
      <c r="M39" s="64"/>
      <c r="N39" s="64"/>
      <c r="O39" s="89" t="str">
        <f>IF(ISBLANK(L39),"",VLOOKUP(L39,LUT!$P$2:$R$31,3,FALSE))</f>
        <v>%</v>
      </c>
      <c r="P39" s="65" t="e">
        <f>VLOOKUP(Q39,LUT!$S$2:$T$31,2,FALSE)</f>
        <v>#N/A</v>
      </c>
      <c r="Q39" s="63"/>
      <c r="R39" s="66" t="str">
        <f>IF(ISBLANK(Q39),"",VLOOKUP(Q39,LUT!$S$2:$U$31,3,FALSE))</f>
        <v/>
      </c>
      <c r="S39" s="16"/>
    </row>
    <row r="40" spans="2:20" s="2" customFormat="1" ht="16.5" customHeight="1" x14ac:dyDescent="0.25">
      <c r="G40" s="24" t="str">
        <f>VLOOKUP(H40,LUT!$M$2:$N$31,2,FALSE)</f>
        <v>P21</v>
      </c>
      <c r="H40" s="120" t="s">
        <v>286</v>
      </c>
      <c r="I40" s="25" t="str">
        <f>VLOOKUP(H40,LUT!$M$2:$O$31,3,FALSE)</f>
        <v>T22,T25,T21,</v>
      </c>
      <c r="K40" s="26" t="str">
        <f>VLOOKUP(L40,LUT!$P$2:$Q$31,2,FALSE)</f>
        <v>T21</v>
      </c>
      <c r="L40" s="116" t="s">
        <v>488</v>
      </c>
      <c r="O40" s="89" t="str">
        <f>IF(ISBLANK(L40),"",VLOOKUP(L40,LUT!$P$2:$R$31,3,FALSE))</f>
        <v>mg/kg</v>
      </c>
      <c r="P40" s="65" t="e">
        <f>VLOOKUP(Q40,LUT!$S$2:$T$31,2,FALSE)</f>
        <v>#N/A</v>
      </c>
      <c r="Q40" s="63"/>
      <c r="R40" s="66" t="str">
        <f>IF(ISBLANK(Q40),"",VLOOKUP(Q40,LUT!$S$2:$U$31,3,FALSE))</f>
        <v/>
      </c>
    </row>
    <row r="41" spans="2:20" ht="16.5" customHeight="1" x14ac:dyDescent="0.25">
      <c r="G41" s="24" t="str">
        <f>VLOOKUP(H41,LUT!$M$2:$N$31,2,FALSE)</f>
        <v>P22</v>
      </c>
      <c r="H41" s="120" t="s">
        <v>302</v>
      </c>
      <c r="I41" s="25" t="str">
        <f>VLOOKUP(H41,LUT!$M$2:$O$31,3,FALSE)</f>
        <v>T21,T22,T23,T24,</v>
      </c>
      <c r="K41" s="26" t="str">
        <f>VLOOKUP(L41,LUT!$P$2:$Q$31,2,FALSE)</f>
        <v>T22</v>
      </c>
      <c r="L41" s="116" t="s">
        <v>287</v>
      </c>
      <c r="M41" s="2"/>
      <c r="N41" s="2"/>
      <c r="O41" s="89" t="str">
        <f>IF(ISBLANK(L41),"",VLOOKUP(L41,LUT!$P$2:$R$31,3,FALSE))</f>
        <v>&lt;vary&gt;</v>
      </c>
      <c r="P41" s="65" t="e">
        <f>VLOOKUP(Q41,LUT!$S$2:$T$31,2,FALSE)</f>
        <v>#N/A</v>
      </c>
      <c r="Q41" s="63"/>
      <c r="R41" s="66" t="str">
        <f>IF(ISBLANK(Q41),"",VLOOKUP(Q41,LUT!$S$2:$U$31,3,FALSE))</f>
        <v/>
      </c>
    </row>
    <row r="42" spans="2:20" ht="16.5" customHeight="1" x14ac:dyDescent="0.25">
      <c r="G42" s="24" t="str">
        <f>VLOOKUP(H42,LUT!$M$2:$N$31,2,FALSE)</f>
        <v>P23</v>
      </c>
      <c r="H42" s="120" t="s">
        <v>310</v>
      </c>
      <c r="I42" s="25" t="str">
        <f>VLOOKUP(H42,LUT!$M$2:$O$31,3,FALSE)</f>
        <v>T21,T22,T24,T26,</v>
      </c>
      <c r="K42" s="26" t="str">
        <f>VLOOKUP(L42,LUT!$P$2:$Q$31,2,FALSE)</f>
        <v>T23</v>
      </c>
      <c r="L42" s="116" t="s">
        <v>303</v>
      </c>
      <c r="M42" s="2"/>
      <c r="N42" s="2"/>
      <c r="O42" s="89" t="str">
        <f>IF(ISBLANK(L42),"",VLOOKUP(L42,LUT!$P$2:$R$31,3,FALSE))</f>
        <v>&lt;vary&gt;</v>
      </c>
      <c r="P42" s="65" t="e">
        <f>VLOOKUP(Q42,LUT!$S$2:$T$31,2,FALSE)</f>
        <v>#N/A</v>
      </c>
      <c r="Q42" s="63"/>
      <c r="R42" s="66" t="str">
        <f>IF(ISBLANK(Q42),"",VLOOKUP(Q42,LUT!$S$2:$U$31,3,FALSE))</f>
        <v/>
      </c>
    </row>
    <row r="43" spans="2:20" ht="16.5" customHeight="1" x14ac:dyDescent="0.25">
      <c r="G43" s="24" t="str">
        <f>VLOOKUP(H43,LUT!$M$2:$N$31,2,FALSE)</f>
        <v>P24</v>
      </c>
      <c r="H43" s="120" t="s">
        <v>311</v>
      </c>
      <c r="I43" s="25" t="str">
        <f>VLOOKUP(H43,LUT!$M$2:$O$31,3,FALSE)</f>
        <v>T21,T22,T25,</v>
      </c>
      <c r="K43" s="26" t="str">
        <f>VLOOKUP(L43,LUT!$P$2:$Q$31,2,FALSE)</f>
        <v>T24</v>
      </c>
      <c r="L43" s="116" t="s">
        <v>282</v>
      </c>
      <c r="M43" s="2"/>
      <c r="N43" s="2"/>
      <c r="O43" s="89" t="str">
        <f>IF(ISBLANK(L43),"",VLOOKUP(L43,LUT!$P$2:$R$31,3,FALSE))</f>
        <v>%</v>
      </c>
      <c r="P43" s="65" t="e">
        <f>VLOOKUP(Q43,LUT!$S$2:$T$31,2,FALSE)</f>
        <v>#N/A</v>
      </c>
      <c r="Q43" s="63"/>
      <c r="R43" s="66" t="str">
        <f>IF(ISBLANK(Q43),"",VLOOKUP(Q43,LUT!$S$2:$U$31,3,FALSE))</f>
        <v/>
      </c>
    </row>
    <row r="44" spans="2:20" ht="16.5" customHeight="1" x14ac:dyDescent="0.25">
      <c r="G44" s="24" t="str">
        <f>VLOOKUP(H44,LUT!$M$2:$N$31,2,FALSE)</f>
        <v>P25</v>
      </c>
      <c r="H44" s="120" t="s">
        <v>313</v>
      </c>
      <c r="I44" s="25" t="str">
        <f>VLOOKUP(H44,LUT!$M$2:$O$31,3,FALSE)</f>
        <v>T23,T21,T22,T24,</v>
      </c>
      <c r="K44" s="26" t="str">
        <f>VLOOKUP(L44,LUT!$P$2:$Q$31,2,FALSE)</f>
        <v>T25</v>
      </c>
      <c r="L44" s="116" t="s">
        <v>307</v>
      </c>
      <c r="M44" s="2"/>
      <c r="N44" s="2"/>
      <c r="O44" s="89" t="str">
        <f>IF(ISBLANK(L44),"",VLOOKUP(L44,LUT!$P$2:$R$31,3,FALSE))</f>
        <v>&lt;vary&gt;</v>
      </c>
      <c r="P44" s="65" t="e">
        <f>VLOOKUP(Q44,LUT!$S$2:$T$31,2,FALSE)</f>
        <v>#N/A</v>
      </c>
      <c r="Q44" s="63"/>
      <c r="R44" s="66" t="str">
        <f>IF(ISBLANK(Q44),"",VLOOKUP(Q44,LUT!$S$2:$U$31,3,FALSE))</f>
        <v/>
      </c>
    </row>
    <row r="45" spans="2:20" ht="16.5" customHeight="1" x14ac:dyDescent="0.25">
      <c r="G45" s="24" t="str">
        <f>VLOOKUP(H45,LUT!$M$2:$N$31,2,FALSE)</f>
        <v>P26</v>
      </c>
      <c r="H45" s="120" t="s">
        <v>312</v>
      </c>
      <c r="I45" s="25" t="str">
        <f>VLOOKUP(H45,LUT!$M$2:$O$31,3,FALSE)</f>
        <v>T22,T25,T21,</v>
      </c>
      <c r="K45" s="26" t="str">
        <f>VLOOKUP(L45,LUT!$P$2:$Q$31,2,FALSE)</f>
        <v>T26</v>
      </c>
      <c r="L45" s="116" t="s">
        <v>306</v>
      </c>
      <c r="M45" s="2"/>
      <c r="N45" s="2"/>
      <c r="O45" s="89" t="str">
        <f>IF(ISBLANK(L45),"",VLOOKUP(L45,LUT!$P$2:$R$31,3,FALSE))</f>
        <v>&lt;vary&gt;</v>
      </c>
      <c r="P45" s="65" t="e">
        <f>VLOOKUP(Q45,LUT!$S$2:$T$31,2,FALSE)</f>
        <v>#N/A</v>
      </c>
      <c r="Q45" s="63"/>
      <c r="R45" s="66" t="str">
        <f>IF(ISBLANK(Q45),"",VLOOKUP(Q45,LUT!$S$2:$U$31,3,FALSE))</f>
        <v/>
      </c>
    </row>
    <row r="46" spans="2:20" ht="16.5" customHeight="1" x14ac:dyDescent="0.25">
      <c r="G46" s="24" t="str">
        <f>VLOOKUP(H46,LUT!$M$2:$N$31,2,FALSE)</f>
        <v>P27</v>
      </c>
      <c r="H46" s="120" t="s">
        <v>308</v>
      </c>
      <c r="I46" s="25" t="str">
        <f>VLOOKUP(H46,LUT!$M$2:$O$31,3,FALSE)</f>
        <v>T21,T22,T23,T24,T25,T26,</v>
      </c>
      <c r="K46" s="26" t="str">
        <f>VLOOKUP(L46,LUT!$P$2:$Q$31,2,FALSE)</f>
        <v>T27</v>
      </c>
      <c r="L46" s="116" t="s">
        <v>290</v>
      </c>
      <c r="M46" s="2"/>
      <c r="N46" s="2"/>
      <c r="O46" s="89" t="str">
        <f>IF(ISBLANK(L46),"",VLOOKUP(L46,LUT!$P$2:$R$31,3,FALSE))</f>
        <v>&lt;vary&gt;</v>
      </c>
      <c r="P46" s="65" t="e">
        <f>VLOOKUP(Q46,LUT!$S$2:$T$31,2,FALSE)</f>
        <v>#N/A</v>
      </c>
      <c r="Q46" s="63"/>
      <c r="R46" s="66" t="str">
        <f>IF(ISBLANK(Q46),"",VLOOKUP(Q46,LUT!$S$2:$U$31,3,FALSE))</f>
        <v/>
      </c>
    </row>
    <row r="47" spans="2:20" ht="16.5" customHeight="1" x14ac:dyDescent="0.25">
      <c r="G47" s="24" t="str">
        <f>VLOOKUP(H47,LUT!$M$2:$N$31,2,FALSE)</f>
        <v>P28</v>
      </c>
      <c r="H47" s="120" t="s">
        <v>291</v>
      </c>
      <c r="I47" s="25" t="str">
        <f>VLOOKUP(H47,LUT!$M$2:$O$31,3,FALSE)</f>
        <v>T27,T28,T29,</v>
      </c>
      <c r="K47" s="26" t="str">
        <f>VLOOKUP(L47,LUT!$P$2:$Q$31,2,FALSE)</f>
        <v>T28</v>
      </c>
      <c r="L47" s="116" t="s">
        <v>292</v>
      </c>
      <c r="M47" s="2"/>
      <c r="N47" s="2"/>
      <c r="O47" s="89" t="str">
        <f>IF(ISBLANK(L47),"",VLOOKUP(L47,LUT!$P$2:$R$31,3,FALSE))</f>
        <v>&lt;vary&gt;</v>
      </c>
      <c r="P47" s="65" t="e">
        <f>VLOOKUP(Q47,LUT!$S$2:$T$31,2,FALSE)</f>
        <v>#N/A</v>
      </c>
      <c r="Q47" s="63"/>
      <c r="R47" s="66" t="str">
        <f>IF(ISBLANK(Q47),"",VLOOKUP(Q47,LUT!$S$2:$U$31,3,FALSE))</f>
        <v/>
      </c>
    </row>
    <row r="48" spans="2:20" ht="16.5" customHeight="1" x14ac:dyDescent="0.25">
      <c r="G48" s="24" t="str">
        <f>VLOOKUP(H48,LUT!$M$2:$N$31,2,FALSE)</f>
        <v>P29</v>
      </c>
      <c r="H48" s="120" t="s">
        <v>383</v>
      </c>
      <c r="I48" s="25" t="str">
        <f>VLOOKUP(H48,LUT!$M$2:$O$31,3,FALSE)</f>
        <v>T14,T17,T04,</v>
      </c>
      <c r="K48" s="26" t="str">
        <f>VLOOKUP(L48,LUT!$P$2:$Q$31,2,FALSE)</f>
        <v>T29</v>
      </c>
      <c r="L48" s="116" t="s">
        <v>293</v>
      </c>
      <c r="M48" s="2"/>
      <c r="N48" s="2"/>
      <c r="O48" s="89" t="str">
        <f>IF(ISBLANK(L48),"",VLOOKUP(L48,LUT!$P$2:$R$31,3,FALSE))</f>
        <v>&lt;vary&gt;</v>
      </c>
      <c r="P48" s="65" t="e">
        <f>VLOOKUP(Q48,LUT!$S$2:$T$31,2,FALSE)</f>
        <v>#N/A</v>
      </c>
      <c r="Q48" s="63"/>
      <c r="R48" s="66" t="str">
        <f>IF(ISBLANK(Q48),"",VLOOKUP(Q48,LUT!$S$2:$U$31,3,FALSE))</f>
        <v/>
      </c>
    </row>
    <row r="49" spans="7:18" ht="16.5" customHeight="1" x14ac:dyDescent="0.25">
      <c r="G49" s="24" t="e">
        <f>VLOOKUP(H49,LUT!$M$2:$N$31,2,FALSE)</f>
        <v>#N/A</v>
      </c>
      <c r="H49" s="121"/>
      <c r="I49" s="25" t="e">
        <f>VLOOKUP(H49,LUT!$M$2:$O$31,3,FALSE)</f>
        <v>#N/A</v>
      </c>
      <c r="K49" s="26" t="e">
        <f>VLOOKUP(L49,LUT!$P$2:$Q$31,2,FALSE)</f>
        <v>#N/A</v>
      </c>
      <c r="L49" s="117"/>
      <c r="M49" s="118"/>
      <c r="N49" s="118"/>
      <c r="O49" s="119"/>
      <c r="P49" s="65" t="e">
        <f>VLOOKUP(Q49,LUT!$S$2:$T$31,2,FALSE)</f>
        <v>#N/A</v>
      </c>
      <c r="Q49" s="69"/>
      <c r="R49" s="72" t="str">
        <f>IF(ISBLANK(Q49),"",VLOOKUP(Q49,LUT!$S$2:$U$31,3,FALSE))</f>
        <v/>
      </c>
    </row>
  </sheetData>
  <sheetProtection password="CF0F" sheet="1" objects="1" scenarios="1" selectLockedCells="1"/>
  <mergeCells count="4">
    <mergeCell ref="D15:E15"/>
    <mergeCell ref="L17:R17"/>
    <mergeCell ref="L18:O18"/>
    <mergeCell ref="Q18:R18"/>
  </mergeCells>
  <conditionalFormatting sqref="C3:C12">
    <cfRule type="expression" dxfId="19" priority="12">
      <formula>IF(AND(C3&lt;&gt;"",C3=$C$15),1,0)</formula>
    </cfRule>
  </conditionalFormatting>
  <conditionalFormatting sqref="C14">
    <cfRule type="expression" dxfId="18" priority="11">
      <formula>ISBLANK(C15)</formula>
    </cfRule>
  </conditionalFormatting>
  <conditionalFormatting sqref="L3:L12">
    <cfRule type="expression" dxfId="17" priority="13">
      <formula>IF(AND(L3&lt;&gt;"",L3=$L$15),1,0)</formula>
    </cfRule>
  </conditionalFormatting>
  <conditionalFormatting sqref="L14">
    <cfRule type="expression" dxfId="16" priority="14">
      <formula>ISBLANK(L15)</formula>
    </cfRule>
  </conditionalFormatting>
  <conditionalFormatting sqref="C21:C39">
    <cfRule type="expression" dxfId="15" priority="159">
      <formula>IF(ISERROR(FIND(B21,$D$17)),0,1)</formula>
    </cfRule>
  </conditionalFormatting>
  <conditionalFormatting sqref="C20">
    <cfRule type="expression" dxfId="14" priority="160">
      <formula>IF(ISERROR(FIND(B20,$D$17)),0,1)</formula>
    </cfRule>
  </conditionalFormatting>
  <conditionalFormatting sqref="L20:L49">
    <cfRule type="expression" dxfId="13" priority="4">
      <formula>IF(ISERROR(FIND(K20,$I$17)),0,1)</formula>
    </cfRule>
  </conditionalFormatting>
  <conditionalFormatting sqref="G21:H39">
    <cfRule type="expression" dxfId="12" priority="3">
      <formula>IF(ISERROR(FIND(G21,$E$15)),0,1)</formula>
    </cfRule>
  </conditionalFormatting>
  <conditionalFormatting sqref="Q20:Q49">
    <cfRule type="expression" dxfId="11" priority="2">
      <formula>IF(ISERROR(FIND(P20,$I$17)),0,1)</formula>
    </cfRule>
  </conditionalFormatting>
  <conditionalFormatting sqref="G40:G49">
    <cfRule type="expression" dxfId="10" priority="1">
      <formula>IF(ISERROR(FIND(G40,$E$15)),0,1)</formula>
    </cfRule>
  </conditionalFormatting>
  <conditionalFormatting sqref="H20:H39">
    <cfRule type="expression" dxfId="9" priority="5">
      <formula>IF(ISERROR(FIND(G20,$D$17)),0,1)</formula>
    </cfRule>
  </conditionalFormatting>
  <dataValidations count="3">
    <dataValidation type="whole" allowBlank="1" showInputMessage="1" showErrorMessage="1" sqref="Q3:Q12">
      <formula1>0</formula1>
      <formula2>10</formula2>
    </dataValidation>
    <dataValidation type="list" showInputMessage="1" showErrorMessage="1" sqref="L15">
      <formula1>$L$3:$L$13</formula1>
    </dataValidation>
    <dataValidation type="list" showInputMessage="1" showErrorMessage="1" sqref="C15">
      <formula1>$C$3:$C$13</formula1>
    </dataValidation>
  </dataValidations>
  <pageMargins left="0.59055118110236227" right="0.23622047244094491" top="0.78740157480314965" bottom="0.59055118110236227" header="0.31496062992125984" footer="0.31496062992125984"/>
  <pageSetup paperSize="9" scale="50" orientation="landscape" horizontalDpi="4294967293" r:id="rId1"/>
  <headerFooter>
    <oddHeader>&amp;L&amp;G &amp;C&amp;"-,Krepko"&amp;12Linking 
soil ecosystem services and threats 
to soil manageement and data&amp;RT1.3.2 Linking Alpine soil information, soil ecosystem services and ecosystem management
Agricultural Institute of Slovenia</oddHeader>
    <oddFooter>&amp;L&amp;G&amp;C&amp;A&amp;R&amp;D</oddFooter>
  </headerFooter>
  <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LUT!$K$2:$K$41</xm:f>
          </x14:formula1>
          <xm:sqref>C20:C39 H20:H39</xm:sqref>
        </x14:dataValidation>
        <x14:dataValidation type="list" allowBlank="1" showInputMessage="1" showErrorMessage="1">
          <x14:formula1>
            <xm:f>LUT!$P$2:$P$41</xm:f>
          </x14:formula1>
          <xm:sqref>L20:L39</xm:sqref>
        </x14:dataValidation>
        <x14:dataValidation type="list" allowBlank="1" showInputMessage="1" showErrorMessage="1">
          <x14:formula1>
            <xm:f>LUT!$F$2:$F$31</xm:f>
          </x14:formula1>
          <xm:sqref>L3:N12</xm:sqref>
        </x14:dataValidation>
        <x14:dataValidation type="list" showInputMessage="1" showErrorMessage="1">
          <x14:formula1>
            <xm:f>LUT!$S$2:$S$41</xm:f>
          </x14:formula1>
          <xm:sqref>Q20:Q49</xm:sqref>
        </x14:dataValidation>
        <x14:dataValidation type="list" allowBlank="1" showInputMessage="1" showErrorMessage="1">
          <x14:formula1>
            <xm:f>LUT!$P$2:$P$31</xm:f>
          </x14:formula1>
          <xm:sqref>M20:N39</xm:sqref>
        </x14:dataValidation>
        <x14:dataValidation type="list" allowBlank="1" showInputMessage="1" showErrorMessage="1">
          <x14:formula1>
            <xm:f>LUT!$B$2:$B$31</xm:f>
          </x14:formula1>
          <xm:sqref>C3:C12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1"/>
  <sheetViews>
    <sheetView windowProtection="1" zoomScale="85" zoomScaleNormal="85" zoomScaleSheetLayoutView="85" workbookViewId="0">
      <selection activeCell="T9" sqref="T9"/>
    </sheetView>
  </sheetViews>
  <sheetFormatPr defaultRowHeight="16.5" customHeight="1" x14ac:dyDescent="0.25"/>
  <cols>
    <col min="1" max="1" width="4.28515625" style="4" customWidth="1"/>
    <col min="2" max="2" width="6" style="4" hidden="1" customWidth="1"/>
    <col min="3" max="3" width="69.140625" style="4" customWidth="1"/>
    <col min="4" max="4" width="17.7109375" style="11" hidden="1" customWidth="1"/>
    <col min="5" max="5" width="19.42578125" style="4" hidden="1" customWidth="1"/>
    <col min="6" max="6" width="2.5703125" style="4" customWidth="1"/>
    <col min="7" max="7" width="6" style="4" hidden="1" customWidth="1"/>
    <col min="8" max="8" width="64.42578125" style="4" customWidth="1"/>
    <col min="9" max="9" width="20.5703125" style="4" hidden="1" customWidth="1"/>
    <col min="10" max="10" width="2.42578125" style="4" customWidth="1"/>
    <col min="11" max="11" width="7" style="4" hidden="1" customWidth="1"/>
    <col min="12" max="12" width="54.7109375" style="4" customWidth="1"/>
    <col min="13" max="13" width="17.140625" style="4" hidden="1" customWidth="1"/>
    <col min="14" max="14" width="20" style="4" hidden="1" customWidth="1"/>
    <col min="15" max="15" width="8.7109375" style="4" customWidth="1"/>
    <col min="16" max="16" width="10.5703125" style="4" hidden="1" customWidth="1"/>
    <col min="17" max="17" width="44.7109375" style="4" customWidth="1"/>
    <col min="18" max="18" width="9.42578125" style="4" customWidth="1"/>
    <col min="19" max="19" width="18.42578125" style="11" customWidth="1"/>
    <col min="20" max="20" width="18.5703125" style="4" customWidth="1"/>
    <col min="21" max="21" width="14.5703125" style="4" customWidth="1"/>
    <col min="22" max="22" width="5" style="4" customWidth="1"/>
    <col min="23" max="16384" width="9.140625" style="4"/>
  </cols>
  <sheetData>
    <row r="1" spans="2:24" ht="41.25" customHeight="1" x14ac:dyDescent="0.25">
      <c r="B1" s="2"/>
      <c r="C1" s="86" t="s">
        <v>0</v>
      </c>
      <c r="D1" s="3"/>
      <c r="P1" s="3"/>
      <c r="Q1" s="3"/>
      <c r="R1" s="3"/>
      <c r="S1" s="4"/>
      <c r="V1" s="3"/>
      <c r="W1" s="5"/>
    </row>
    <row r="2" spans="2:24" s="6" customFormat="1" ht="37.5" customHeight="1" x14ac:dyDescent="0.25">
      <c r="C2" s="85" t="str">
        <f>" SOIL ECOSYSTEM SERVICES relevant to "&amp;C1</f>
        <v xml:space="preserve"> SOIL ECOSYSTEM SERVICES relevant to Agriculture</v>
      </c>
      <c r="D2" s="7" t="s">
        <v>369</v>
      </c>
      <c r="E2" s="7" t="s">
        <v>371</v>
      </c>
      <c r="F2" s="7"/>
      <c r="H2" s="7" t="s">
        <v>390</v>
      </c>
      <c r="I2" s="7"/>
      <c r="J2" s="7"/>
      <c r="L2" s="85" t="str">
        <f>"SOIL THREATS relevant to "&amp;C1</f>
        <v>SOIL THREATS relevant to Agriculture</v>
      </c>
      <c r="M2" s="7" t="s">
        <v>121</v>
      </c>
      <c r="N2" s="7" t="s">
        <v>122</v>
      </c>
      <c r="Q2" s="7" t="s">
        <v>392</v>
      </c>
    </row>
    <row r="3" spans="2:24" ht="16.5" customHeight="1" x14ac:dyDescent="0.3">
      <c r="B3" s="8" t="str">
        <f>VLOOKUP(C3,LUT!$B$2:$E$31,4,FALSE)</f>
        <v>S01</v>
      </c>
      <c r="C3" s="57" t="s">
        <v>87</v>
      </c>
      <c r="D3" s="56" t="str">
        <f>VLOOKUP(C3,LUT!$B$2:$C$31,2,FALSE)</f>
        <v>M01,M02,M03,M05,M10,M12,</v>
      </c>
      <c r="E3" s="56" t="str">
        <f>VLOOKUP(C3,LUT!$B$2:$D$31,3,FALSE)</f>
        <v>P08,P05,P10,P13,P01,P02,P03,P17,P18</v>
      </c>
      <c r="F3" s="9"/>
      <c r="H3" s="9">
        <v>10</v>
      </c>
      <c r="I3" s="9"/>
      <c r="J3" s="9"/>
      <c r="K3" s="10" t="str">
        <f>VLOOKUP(L3,LUT!$F$2:$I$31,4,FALSE)</f>
        <v>H01</v>
      </c>
      <c r="L3" s="58" t="s">
        <v>357</v>
      </c>
      <c r="M3" s="56" t="str">
        <f>VLOOKUP(L3,LUT!$F$2:$G$31,2,FALSE)</f>
        <v>M11,M02,M16,M18,M33,M24,</v>
      </c>
      <c r="N3" s="56" t="str">
        <f>VLOOKUP(L3,LUT!$F$2:$H$31,3,FALSE)</f>
        <v>P02,P03,P05,P11,P13,P10,</v>
      </c>
      <c r="Q3" s="9">
        <v>10</v>
      </c>
      <c r="X3" s="11"/>
    </row>
    <row r="4" spans="2:24" ht="16.5" customHeight="1" x14ac:dyDescent="0.3">
      <c r="B4" s="8" t="str">
        <f>VLOOKUP(C4,LUT!$B$2:$E$31,4,FALSE)</f>
        <v>S03</v>
      </c>
      <c r="C4" s="57" t="s">
        <v>89</v>
      </c>
      <c r="D4" s="56" t="str">
        <f>VLOOKUP(C4,LUT!$B$2:$C$31,2,FALSE)</f>
        <v>M01,M02,M09,M13,M18,M19,M16,</v>
      </c>
      <c r="E4" s="56" t="str">
        <f>VLOOKUP(C4,LUT!$B$2:$D$31,3,FALSE)</f>
        <v>P13,P10,P05,P02,P11,</v>
      </c>
      <c r="F4" s="9"/>
      <c r="H4" s="9">
        <v>9</v>
      </c>
      <c r="I4" s="9"/>
      <c r="J4" s="9"/>
      <c r="K4" s="10" t="str">
        <f>VLOOKUP(L4,LUT!$F$2:$I$31,4,FALSE)</f>
        <v>H02</v>
      </c>
      <c r="L4" s="58" t="s">
        <v>361</v>
      </c>
      <c r="M4" s="56" t="str">
        <f>VLOOKUP(L4,LUT!$F$2:$G$31,2,FALSE)</f>
        <v>M13,M04,M02,M03,M16,</v>
      </c>
      <c r="N4" s="56" t="str">
        <f>VLOOKUP(L4,LUT!$F$2:$H$31,3,FALSE)</f>
        <v>P05,P02,P03,</v>
      </c>
      <c r="Q4" s="9">
        <v>9</v>
      </c>
      <c r="X4" s="11"/>
    </row>
    <row r="5" spans="2:24" ht="16.5" customHeight="1" x14ac:dyDescent="0.3">
      <c r="B5" s="8" t="str">
        <f>VLOOKUP(C5,LUT!$B$2:$E$31,4,FALSE)</f>
        <v>S04</v>
      </c>
      <c r="C5" s="57" t="s">
        <v>88</v>
      </c>
      <c r="D5" s="56" t="str">
        <f>VLOOKUP(C5,LUT!$B$2:$C$31,2,FALSE)</f>
        <v>M05,M06,M07,M01,M14,M17,M20,M16,</v>
      </c>
      <c r="E5" s="56" t="str">
        <f>VLOOKUP(C5,LUT!$B$2:$D$31,3,FALSE)</f>
        <v>P02,P07,P05,P03,</v>
      </c>
      <c r="F5" s="9"/>
      <c r="H5" s="9">
        <v>10</v>
      </c>
      <c r="I5" s="9"/>
      <c r="J5" s="9"/>
      <c r="K5" s="10" t="str">
        <f>VLOOKUP(L5,LUT!$F$2:$I$31,4,FALSE)</f>
        <v>H03</v>
      </c>
      <c r="L5" s="58" t="s">
        <v>359</v>
      </c>
      <c r="M5" s="56" t="str">
        <f>VLOOKUP(L5,LUT!$F$2:$G$31,2,FALSE)</f>
        <v>M01,M02,M04,</v>
      </c>
      <c r="N5" s="56" t="str">
        <f>VLOOKUP(L5,LUT!$F$2:$H$31,3,FALSE)</f>
        <v>P05,P03,P01,P02,</v>
      </c>
      <c r="Q5" s="9">
        <v>10</v>
      </c>
      <c r="X5" s="11"/>
    </row>
    <row r="6" spans="2:24" ht="16.5" customHeight="1" x14ac:dyDescent="0.3">
      <c r="B6" s="8" t="str">
        <f>VLOOKUP(C6,LUT!$B$2:$E$31,4,FALSE)</f>
        <v>S05</v>
      </c>
      <c r="C6" s="57" t="s">
        <v>90</v>
      </c>
      <c r="D6" s="56" t="str">
        <f>VLOOKUP(C6,LUT!$B$2:$C$31,2,FALSE)</f>
        <v>M02,M04,M09,M13,M14,M18,M19,M16,M17,M33,M24,</v>
      </c>
      <c r="E6" s="56" t="str">
        <f>VLOOKUP(C6,LUT!$B$2:$D$31,3,FALSE)</f>
        <v>P11,P03,P05,P10,</v>
      </c>
      <c r="F6" s="9"/>
      <c r="H6" s="9">
        <v>9</v>
      </c>
      <c r="I6" s="9"/>
      <c r="J6" s="9"/>
      <c r="K6" s="10" t="str">
        <f>VLOOKUP(L6,LUT!$F$2:$I$31,4,FALSE)</f>
        <v>H04</v>
      </c>
      <c r="L6" s="58" t="s">
        <v>358</v>
      </c>
      <c r="M6" s="56" t="str">
        <f>VLOOKUP(L6,LUT!$F$2:$G$31,2,FALSE)</f>
        <v>M38,M39</v>
      </c>
      <c r="N6" s="56" t="str">
        <f>VLOOKUP(L6,LUT!$F$2:$H$31,3,FALSE)</f>
        <v>P05,</v>
      </c>
      <c r="Q6" s="9">
        <v>7</v>
      </c>
      <c r="X6" s="11"/>
    </row>
    <row r="7" spans="2:24" ht="16.5" customHeight="1" x14ac:dyDescent="0.3">
      <c r="B7" s="8" t="str">
        <f>VLOOKUP(C7,LUT!$B$2:$E$31,4,FALSE)</f>
        <v>S06</v>
      </c>
      <c r="C7" s="57" t="s">
        <v>91</v>
      </c>
      <c r="D7" s="56" t="str">
        <f>VLOOKUP(C7,LUT!$B$2:$C$31,2,FALSE)</f>
        <v>M01,M02,M06,M09,M13,M19,M!7,M16,M21,</v>
      </c>
      <c r="E7" s="56" t="str">
        <f>VLOOKUP(C7,LUT!$B$2:$D$31,3,FALSE)</f>
        <v>P12,P09,P11,P13,P14,</v>
      </c>
      <c r="F7" s="9"/>
      <c r="H7" s="9">
        <v>9</v>
      </c>
      <c r="I7" s="9"/>
      <c r="J7" s="9"/>
      <c r="K7" s="10" t="str">
        <f>VLOOKUP(L7,LUT!$F$2:$I$31,4,FALSE)</f>
        <v>H08</v>
      </c>
      <c r="L7" s="58" t="s">
        <v>95</v>
      </c>
      <c r="M7" s="56" t="str">
        <f>VLOOKUP(L7,LUT!$F$2:$G$31,2,FALSE)</f>
        <v>M09,M02,M19,M33</v>
      </c>
      <c r="N7" s="56" t="str">
        <f>VLOOKUP(L7,LUT!$F$2:$H$31,3,FALSE)</f>
        <v>P14,P02,P05,P16,P17,</v>
      </c>
      <c r="Q7" s="9">
        <v>7</v>
      </c>
      <c r="X7" s="11"/>
    </row>
    <row r="8" spans="2:24" ht="16.5" customHeight="1" x14ac:dyDescent="0.3">
      <c r="B8" s="8" t="str">
        <f>VLOOKUP(C8,LUT!$B$2:$E$31,4,FALSE)</f>
        <v>S07</v>
      </c>
      <c r="C8" s="57" t="s">
        <v>92</v>
      </c>
      <c r="D8" s="56" t="str">
        <f>VLOOKUP(C8,LUT!$B$2:$C$31,2,FALSE)</f>
        <v>M01,M02,M10,M17,M16,M18,M29,</v>
      </c>
      <c r="E8" s="56" t="str">
        <f>VLOOKUP(C8,LUT!$B$2:$D$31,3,FALSE)</f>
        <v>P05,P10,P07,P13,</v>
      </c>
      <c r="F8" s="9"/>
      <c r="H8" s="9">
        <v>8</v>
      </c>
      <c r="I8" s="9"/>
      <c r="J8" s="9"/>
      <c r="K8" s="10" t="str">
        <f>VLOOKUP(L8,LUT!$F$2:$I$31,4,FALSE)</f>
        <v>H09</v>
      </c>
      <c r="L8" s="58" t="s">
        <v>280</v>
      </c>
      <c r="M8" s="56" t="str">
        <f>VLOOKUP(L8,LUT!$F$2:$G$31,2,FALSE)</f>
        <v>M29,M30</v>
      </c>
      <c r="N8" s="56" t="str">
        <f>VLOOKUP(L8,LUT!$F$2:$H$31,3,FALSE)</f>
        <v>P08,P10,P27,P16,P23,P11,</v>
      </c>
      <c r="Q8" s="9">
        <v>9</v>
      </c>
      <c r="X8" s="11"/>
    </row>
    <row r="9" spans="2:24" ht="16.5" customHeight="1" x14ac:dyDescent="0.3">
      <c r="B9" s="8" t="str">
        <f>VLOOKUP(C9,LUT!$B$2:$E$31,4,FALSE)</f>
        <v>S08</v>
      </c>
      <c r="C9" s="57" t="s">
        <v>93</v>
      </c>
      <c r="D9" s="56" t="str">
        <f>VLOOKUP(C9,LUT!$B$2:$C$31,2,FALSE)</f>
        <v>M01,M04,M08,M14,M17,M18,M38,</v>
      </c>
      <c r="E9" s="56" t="str">
        <f>VLOOKUP(C9,LUT!$B$2:$D$31,3,FALSE)</f>
        <v>P13,P11,P10,</v>
      </c>
      <c r="F9" s="9"/>
      <c r="H9" s="9">
        <v>6</v>
      </c>
      <c r="I9" s="9"/>
      <c r="J9" s="9"/>
      <c r="K9" s="10" t="str">
        <f>VLOOKUP(L9,LUT!$F$2:$I$31,4,FALSE)</f>
        <v>H06</v>
      </c>
      <c r="L9" s="58" t="s">
        <v>50</v>
      </c>
      <c r="M9" s="56" t="str">
        <f>VLOOKUP(L9,LUT!$F$2:$G$31,2,FALSE)</f>
        <v>M08,M21,M28,M32,</v>
      </c>
      <c r="N9" s="56" t="str">
        <f>VLOOKUP(L9,LUT!$F$2:$H$31,3,FALSE)</f>
        <v>P20,P21,P19,P23,P24,P25,P26,P27,</v>
      </c>
      <c r="Q9" s="9">
        <v>9</v>
      </c>
      <c r="X9" s="11"/>
    </row>
    <row r="10" spans="2:24" ht="16.5" customHeight="1" x14ac:dyDescent="0.3">
      <c r="B10" s="8" t="str">
        <f>VLOOKUP(C10,LUT!$B$2:$E$31,4,FALSE)</f>
        <v>S09</v>
      </c>
      <c r="C10" s="57" t="s">
        <v>171</v>
      </c>
      <c r="D10" s="56" t="str">
        <f>VLOOKUP(C10,LUT!$B$2:$C$31,2,FALSE)</f>
        <v>M12,M13,M06,M22,M23,M30,M29,M31,M39,M37,</v>
      </c>
      <c r="E10" s="56" t="str">
        <f>VLOOKUP(C10,LUT!$B$2:$D$31,3,FALSE)</f>
        <v>P06,P28,P05,P02,</v>
      </c>
      <c r="F10" s="9"/>
      <c r="H10" s="9">
        <v>6</v>
      </c>
      <c r="I10" s="9"/>
      <c r="J10" s="9"/>
      <c r="K10" s="10" t="str">
        <f>VLOOKUP(L10,LUT!$F$2:$I$31,4,FALSE)</f>
        <v>H07</v>
      </c>
      <c r="L10" s="58" t="s">
        <v>356</v>
      </c>
      <c r="M10" s="56" t="str">
        <f>VLOOKUP(L10,LUT!$F$2:$G$31,2,FALSE)</f>
        <v>M14,M10,M04,M01,</v>
      </c>
      <c r="N10" s="56" t="str">
        <f>VLOOKUP(L10,LUT!$F$2:$H$31,3,FALSE)</f>
        <v>P29,P11,P02,</v>
      </c>
      <c r="Q10" s="9">
        <v>6</v>
      </c>
      <c r="X10" s="11"/>
    </row>
    <row r="11" spans="2:24" ht="16.5" customHeight="1" x14ac:dyDescent="0.3">
      <c r="B11" s="8" t="str">
        <f>VLOOKUP(C11,LUT!$B$2:$E$31,4,FALSE)</f>
        <v>S10</v>
      </c>
      <c r="C11" s="57" t="s">
        <v>94</v>
      </c>
      <c r="D11" s="56" t="str">
        <f>VLOOKUP(C11,LUT!$B$2:$C$31,2,FALSE)</f>
        <v>M15,M22,M37,M39,</v>
      </c>
      <c r="E11" s="56" t="str">
        <f>VLOOKUP(C11,LUT!$B$2:$D$31,3,FALSE)</f>
        <v>P28,P27,</v>
      </c>
      <c r="F11" s="9"/>
      <c r="H11" s="9">
        <v>5</v>
      </c>
      <c r="I11" s="9"/>
      <c r="J11" s="9"/>
      <c r="K11" s="10" t="str">
        <f>VLOOKUP(L11,LUT!$F$2:$I$31,4,FALSE)</f>
        <v>H10</v>
      </c>
      <c r="L11" s="58" t="s">
        <v>360</v>
      </c>
      <c r="M11" s="56" t="str">
        <f>VLOOKUP(L11,LUT!$F$2:$G$31,2,FALSE)</f>
        <v>M25,M26,</v>
      </c>
      <c r="N11" s="56" t="str">
        <f>VLOOKUP(L11,LUT!$F$2:$H$31,3,FALSE)</f>
        <v>P02,P03,P11,P13,P05,</v>
      </c>
      <c r="Q11" s="9">
        <v>6</v>
      </c>
      <c r="X11" s="11"/>
    </row>
    <row r="12" spans="2:24" ht="16.5" customHeight="1" x14ac:dyDescent="0.3">
      <c r="B12" s="8" t="str">
        <f>VLOOKUP(C12,LUT!$B$2:$E$31,4,FALSE)</f>
        <v>S11</v>
      </c>
      <c r="C12" s="57" t="s">
        <v>172</v>
      </c>
      <c r="D12" s="56" t="str">
        <f>VLOOKUP(C12,LUT!$B$2:$C$31,2,FALSE)</f>
        <v>M15,M22, M21,M37,M38,M39,M26,6</v>
      </c>
      <c r="E12" s="56" t="str">
        <f>VLOOKUP(C12,LUT!$B$2:$D$31,3,FALSE)</f>
        <v>P16,P02,P11,</v>
      </c>
      <c r="F12" s="9"/>
      <c r="H12" s="9">
        <v>4</v>
      </c>
      <c r="I12" s="9"/>
      <c r="J12" s="9"/>
      <c r="K12" s="10" t="str">
        <f>VLOOKUP(L12,LUT!$F$2:$I$31,4,FALSE)</f>
        <v>H11</v>
      </c>
      <c r="L12" s="58" t="s">
        <v>362</v>
      </c>
      <c r="M12" s="56" t="str">
        <f>VLOOKUP(L12,LUT!$F$2:$G$31,2,FALSE)</f>
        <v>M38,M39,M37</v>
      </c>
      <c r="N12" s="56" t="str">
        <f>VLOOKUP(L12,LUT!$F$2:$H$31,3,FALSE)</f>
        <v>P28,</v>
      </c>
      <c r="Q12" s="9">
        <v>4</v>
      </c>
      <c r="X12" s="11"/>
    </row>
    <row r="13" spans="2:24" ht="21" customHeight="1" x14ac:dyDescent="0.25">
      <c r="S13" s="4"/>
      <c r="X13" s="11"/>
    </row>
    <row r="14" spans="2:24" ht="33" customHeight="1" x14ac:dyDescent="0.25">
      <c r="C14" s="73" t="str">
        <f>IF(ISBLANK(C15),"Select soil ecosystem service ↓","Selected soil ecosystem service:")</f>
        <v>Selected soil ecosystem service:</v>
      </c>
      <c r="D14" s="12"/>
      <c r="E14" s="13"/>
      <c r="F14" s="13"/>
      <c r="L14" s="73" t="str">
        <f>IF(ISBLANK(L15),"Select soil threat ↓","Selected soil threat:")</f>
        <v>Select soil threat ↓</v>
      </c>
    </row>
    <row r="15" spans="2:24" ht="36.75" customHeight="1" x14ac:dyDescent="0.25">
      <c r="C15" s="31" t="s">
        <v>91</v>
      </c>
      <c r="D15" s="133" t="str">
        <f>"M: "&amp;IF(ISERROR(VLOOKUP(C15,C3:D12,2,FALSE)),"",VLOOKUP(C15,C3:D12,2,FALSE))&amp;" - "&amp;"P: "&amp;IF(ISERROR(VLOOKUP(C15,C3:E12,3,FALSE)),"",VLOOKUP(C15,C3:E12,3,FALSE))</f>
        <v>M: M01,M02,M06,M09,M13,M19,M!7,M16,M21, - P: P12,P09,P11,P13,P14,</v>
      </c>
      <c r="E15" s="133"/>
      <c r="F15" s="6"/>
      <c r="I15" s="29" t="str">
        <f>"M: "&amp;IF(ISERROR(VLOOKUP(L15,L3:M12,2,FALSE)),"",VLOOKUP(L15,L3:M12,2,FALSE))&amp;" - "&amp;"P: "&amp;IF(ISERROR(VLOOKUP(L15,L3:M12,3,FALSE)),"",VLOOKUP(L15,L3:M12,3,FALSE))</f>
        <v xml:space="preserve">M:  - P: </v>
      </c>
      <c r="L15" s="60"/>
    </row>
    <row r="16" spans="2:24" ht="20.25" customHeight="1" x14ac:dyDescent="0.25">
      <c r="D16" s="14"/>
      <c r="E16" s="14"/>
      <c r="F16" s="14"/>
      <c r="G16" s="14"/>
      <c r="I16" s="15"/>
      <c r="J16" s="15"/>
      <c r="K16" s="15"/>
      <c r="M16" s="59"/>
      <c r="N16" s="59"/>
      <c r="O16" s="59"/>
      <c r="P16" s="15"/>
      <c r="Q16" s="59"/>
      <c r="R16" s="59"/>
      <c r="S16" s="16"/>
      <c r="T16" s="2"/>
      <c r="U16" s="2"/>
    </row>
    <row r="17" spans="1:21" ht="42" customHeight="1" x14ac:dyDescent="0.25">
      <c r="C17" s="14"/>
      <c r="D17" s="14"/>
      <c r="E17" s="14"/>
      <c r="F17" s="14"/>
      <c r="G17" s="14"/>
      <c r="H17" s="14"/>
      <c r="I17" s="15"/>
      <c r="J17" s="15"/>
      <c r="K17" s="15"/>
      <c r="L17" s="59"/>
      <c r="M17" s="59"/>
      <c r="N17" s="59"/>
      <c r="O17" s="59"/>
      <c r="P17" s="15"/>
      <c r="Q17" s="59"/>
      <c r="R17" s="59"/>
      <c r="S17" s="16"/>
      <c r="T17" s="2"/>
      <c r="U17" s="2"/>
    </row>
    <row r="18" spans="1:21" s="2" customFormat="1" ht="27.75" customHeight="1" x14ac:dyDescent="0.25">
      <c r="B18" s="17" t="str">
        <f>"SES: "&amp;D15&amp;" | Threats: "&amp;I15</f>
        <v xml:space="preserve">SES: M: M01,M02,M06,M09,M13,M19,M!7,M16,M21, - P: P12,P09,P11,P13,P14, | Threats: M:  - P: </v>
      </c>
      <c r="C18" s="81" t="s">
        <v>455</v>
      </c>
      <c r="D18" s="75"/>
      <c r="E18" s="76"/>
      <c r="F18" s="76"/>
      <c r="G18" s="82"/>
      <c r="H18" s="81" t="s">
        <v>124</v>
      </c>
      <c r="I18" s="83" t="str">
        <f>CONCATENATE(IF(ISERROR(FIND(G21,B$18)),"",I21),IF(ISERROR(FIND(G22,B$18)),"",I22),IF(ISERROR(FIND(G23,B$18)),"",I23),IF(ISERROR(FIND(G24,B$18)),"",I24),IF(ISERROR(FIND(G25,B$18)),"",I25),IF(ISERROR(FIND(G26,B$18)),"",I26),IF(ISERROR(FIND(G27,B$18)),"",I27),IF(ISERROR(FIND(G28,B$18)),"",I28),IF(ISERROR(FIND(G29,B$18)),"",I29),IF(ISERROR(FIND(G30,B$18)),"",I30),IF(ISERROR(FIND(G31,B$18)),"",I31),IF(ISERROR(FIND(G32,B$18)),"",I32),IF(ISERROR(FIND(G33,B$18)),"",I33),IF(ISERROR(FIND(G34,B$18)),"",I34),IF(ISERROR(FIND(G35,B$18)),"",I35),IF(ISERROR(FIND(G36,B$18)),"",I36),IF(ISERROR(FIND(G37,B$18)),"",I37),IF(ISERROR(FIND(G38,B$18)),"",I38),IF(ISERROR(FIND(G39,B$18)),"",I39),IF(ISERROR(FIND(G40,B$18)),"",I40))</f>
        <v>T04,T13,T12,B06,T04,T02,T15,B02,B01,T18,T04,B01,T18,T09,B08,T17,B01,T04,T01,B05,T18,T04,</v>
      </c>
      <c r="J18" s="82"/>
      <c r="K18" s="82"/>
      <c r="L18" s="134" t="s">
        <v>123</v>
      </c>
      <c r="M18" s="134"/>
      <c r="N18" s="134"/>
      <c r="O18" s="134"/>
      <c r="P18" s="134"/>
      <c r="Q18" s="134"/>
      <c r="R18" s="134"/>
      <c r="T18" s="16"/>
    </row>
    <row r="19" spans="1:21" ht="76.5" customHeight="1" x14ac:dyDescent="0.25">
      <c r="A19" s="2"/>
      <c r="B19" s="2"/>
      <c r="C19" s="87" t="str">
        <f>CONCATENATE("Apply soil management practices: "&amp;CHAR(10)&amp;IF(ISERROR(FIND(B21,B18)),"",C21&amp;". "),IF(ISERROR(FIND(B22,B18)),"",C22&amp;". "),IF(ISERROR(FIND(B23,B18)),"",C23&amp;". "),IF(ISERROR(FIND(B24,B18)),"",C24&amp;". "),IF(ISERROR(FIND(B25,B18)),"",C25&amp;". "),IF(ISERROR(FIND(B26,B18)),"",C26&amp;". "),IF(ISERROR(FIND(B27,B18)),"",C27&amp;". "),IF(ISERROR(FIND(B28,B18)),"",C28&amp;". "),IF(ISERROR(FIND(B29,B18)),"",C29&amp;". "),IF(ISERROR(FIND(B30,B18)),"",C30&amp;". "),IF(ISERROR(FIND(B31,B18)),"",C31&amp;". "),IF(ISERROR(FIND(B32,B18)),"",C32&amp;". "),IF(ISERROR(FIND(B33,B18)),"",C33&amp;". "),IF(ISERROR(FIND(B34,B18)),"",C34&amp;". "),IF(ISERROR(FIND(B35,B18)),"",C35&amp;". "),IF(ISERROR(FIND(B36,B18)),"",C36&amp;". "),IF(ISERROR(FIND(B37,B18)),"",C37&amp;". "),IF(ISERROR(FIND(B38,B18)),"",C38&amp;". "),IF(ISERROR(FIND(B39,B18)),"",C39&amp;". "),IF(ISERROR(FIND(B40,B18)),"",C40))</f>
        <v xml:space="preserve">Apply soil management practices: 
Soil carbon sequestration agricultural practices. No-till, conservation  tillage and similar soil management. Managing soil nutrients, replacing taken-away nutrients. Decreasing traffic on soils/use of heavy machinery. Utilize erosion prevention land management practices. </v>
      </c>
      <c r="D19" s="77"/>
      <c r="E19" s="77"/>
      <c r="F19" s="14"/>
      <c r="G19" s="77"/>
      <c r="H19" s="87" t="str">
        <f>CONCATENATE("Monitor soil properties: "&amp;CHAR(10)&amp;IF(ISERROR(FIND(G21,B18)),"",H21&amp;". "),IF(ISERROR(FIND(G22,B18)),"",H22&amp;". "),IF(ISERROR(FIND(G23,B18)),"",H23&amp;". "),IF(ISERROR(FIND(G24,B18)),"",H24&amp;". "),IF(ISERROR(FIND(G25,B18)),"",H25&amp;". "),IF(ISERROR(FIND(G26,B18)),"",H26&amp;". "),IF(ISERROR(FIND(G27,B18)),"",H27&amp;". "),IF(ISERROR(FIND(G28,B18)),"",H28&amp;". "),IF(ISERROR(FIND(G29,B18)),"",H29&amp;". "),IF(ISERROR(FIND(G30,B18)),"",H30&amp;". "),IF(ISERROR(FIND(G31,B18)),"",H31&amp;". "),IF(ISERROR(FIND(G32,B18)),"",H32&amp;". "),IF(ISERROR(FIND(G33,B18)),"",H33&amp;". "),IF(ISERROR(FIND(G34,B18)),"",H34&amp;". "),IF(ISERROR(FIND(G35,B18)),"",H35&amp;". "),IF(ISERROR(FIND(G36,B18)),"",H36&amp;". "),IF(ISERROR(FIND(G37,B18)),"",H37&amp;". "),IF(ISERROR(FIND(G38,B18)),"",H38&amp;". "),IF(ISERROR(FIND(G39,B18)),"",H39&amp;". "),IF(ISERROR(FIND(G40,B18)),"",H40))</f>
        <v xml:space="preserve">Monitor soil properties: 
Topsoil buffering capacity. Soil permeability. Soil water filtering capacity. Soil water retention capacity. Soil compaction status. </v>
      </c>
      <c r="I19" s="2"/>
      <c r="J19" s="15"/>
      <c r="K19" s="15"/>
      <c r="L19" s="135" t="str">
        <f>CONCATENATE("Measure topsoil data: "&amp;CHAR(10)&amp;IF(ISERROR(FIND(K21,I18)),"",L21&amp;". "),IF(ISERROR(FIND(K22,I18)),"",L22&amp;". "),IF(ISERROR(FIND(K23,I18)),"",L23&amp;". "),IF(ISERROR(FIND(K24,I18)),"",L24&amp;". "),IF(ISERROR(FIND(K25,I18)),"",L25&amp;". "),IF(ISERROR(FIND(K26,I18)),"",L26&amp;". "),IF(ISERROR(FIND(K27,I18)),"",L27&amp;". "),IF(ISERROR(FIND(K28,I18)),"",L28&amp;". "),IF(ISERROR(FIND(K29,I18)),"",L29&amp;". "),IF(ISERROR(FIND(K30,I18)),"",L30&amp;". "),IF(ISERROR(FIND(K31,I18)),"",L31&amp;". "),IF(ISERROR(FIND(K32,I18)),"",L32&amp;". "),IF(ISERROR(FIND(K33,I18)),"",L33&amp;". "),IF(ISERROR(FIND(K34,I18)),"",L34&amp;". "),IF(ISERROR(FIND(K35,I18)),"",L35&amp;". "),IF(ISERROR(FIND(K36,I18)),"",L36&amp;". "),IF(ISERROR(FIND(K37,I18)),"",L37&amp;". "),IF(ISERROR(FIND(K38,I18)),"",L38&amp;". "),IF(ISERROR(FIND(K39,I18)),"",L39&amp;". "),IF(ISERROR(FIND(K40,I18)),"",L40))</f>
        <v xml:space="preserve">Measure topsoil data: 
Clay total . Silt total. Texture class. Organic matter content (Corg). Base saturation. Cation exchange capacity (CEC). Structure. Water retention gravimetric. Coarse fragments gravimetric total. </v>
      </c>
      <c r="M19" s="135"/>
      <c r="N19" s="135"/>
      <c r="O19" s="135"/>
      <c r="P19" s="15"/>
      <c r="Q19" s="135" t="str">
        <f>CONCATENATE("Evaluate soil body data: "&amp;CHAR(10)&amp;IF(ISERROR(FIND(P21,I18)),"",Q21&amp;". "),IF(ISERROR(FIND(P22,I18)),"",Q22&amp;". "),IF(ISERROR(FIND(P23,I18)),"",Q23&amp;". "),IF(ISERROR(FIND(P24,I18)),"",Q24&amp;". "),IF(ISERROR(FIND(P25,I18)),"",Q25&amp;". "),IF(ISERROR(FIND(P26,I18)),"",Q26&amp;". "),IF(ISERROR(FIND(P27,I18)),"",Q27&amp;". "),IF(ISERROR(FIND(P28,I18)),"",Q28&amp;". "),IF(ISERROR(FIND(P29,I18)),"",Q29&amp;". "),IF(ISERROR(FIND(P30,I18)),"",Q30&amp;". "),IF(ISERROR(FIND(P31,I18)),"",Q31&amp;". "),IF(ISERROR(FIND(P32,I18)),"",Q32&amp;". "),IF(ISERROR(FIND(P33,I18)),"",Q33&amp;". "),IF(ISERROR(FIND(P34,I18)),"",Q34&amp;". "),IF(ISERROR(FIND(P35,I18)),"",Q35&amp;". "),IF(ISERROR(FIND(P36,I18)),"",Q36&amp;". "),IF(ISERROR(FIND(P37,I18)),"",Q37&amp;". "),IF(ISERROR(FIND(P38,I18)),"",Q38&amp;". "),IF(ISERROR(FIND(P39,I18)),"",Q39&amp;". "),IF(ISERROR(FIND(P40,I18)),"",Q40))</f>
        <v xml:space="preserve">Evaluate soil body data: 
Soil depth total. Soil depth to impermeable layer. Presence of compacted layer. Permeability rate. Coarse stone fragments gravimetric total. </v>
      </c>
      <c r="R19" s="135"/>
      <c r="S19" s="16"/>
      <c r="T19" s="2"/>
      <c r="U19" s="2"/>
    </row>
    <row r="20" spans="1:21" s="2" customFormat="1" ht="26.25" customHeight="1" x14ac:dyDescent="0.25">
      <c r="B20" s="19"/>
      <c r="C20" s="74" t="s">
        <v>395</v>
      </c>
      <c r="D20" s="20"/>
      <c r="E20" s="20"/>
      <c r="F20" s="20"/>
      <c r="H20" s="74" t="s">
        <v>396</v>
      </c>
      <c r="I20" s="21" t="s">
        <v>110</v>
      </c>
      <c r="J20" s="22"/>
      <c r="K20" s="22"/>
      <c r="L20" s="78" t="s">
        <v>397</v>
      </c>
      <c r="M20" s="88"/>
      <c r="N20" s="88"/>
      <c r="O20" s="79" t="s">
        <v>97</v>
      </c>
      <c r="P20" s="23"/>
      <c r="Q20" s="78" t="s">
        <v>398</v>
      </c>
      <c r="R20" s="79" t="s">
        <v>97</v>
      </c>
      <c r="T20" s="16"/>
    </row>
    <row r="21" spans="1:21" s="2" customFormat="1" ht="16.5" customHeight="1" x14ac:dyDescent="0.25">
      <c r="B21" s="24" t="str">
        <f>VLOOKUP(C21,LUT!$K$2:$L$41,2,FALSE)</f>
        <v>M01</v>
      </c>
      <c r="C21" s="61" t="s">
        <v>173</v>
      </c>
      <c r="D21" s="18"/>
      <c r="E21" s="18"/>
      <c r="F21" s="18"/>
      <c r="G21" s="24" t="str">
        <f>VLOOKUP(H21,LUT!$M$2:$N$31,2,FALSE)</f>
        <v>P01</v>
      </c>
      <c r="H21" s="61" t="s">
        <v>96</v>
      </c>
      <c r="I21" s="25" t="str">
        <f>VLOOKUP(H21,LUT!$M$2:$O$31,3,FALSE)</f>
        <v>T05,</v>
      </c>
      <c r="J21" s="26"/>
      <c r="K21" s="26" t="str">
        <f>VLOOKUP(L21,LUT!$P$2:$Q$31,2,FALSE)</f>
        <v>T01</v>
      </c>
      <c r="L21" s="63" t="s">
        <v>144</v>
      </c>
      <c r="M21" s="64"/>
      <c r="N21" s="64"/>
      <c r="O21" s="89" t="str">
        <f>IF(ISBLANK(L21),"",VLOOKUP(L21,LUT!$P$2:$R$31,3,FALSE))</f>
        <v>%</v>
      </c>
      <c r="P21" s="65" t="str">
        <f>VLOOKUP(Q21,LUT!$S$2:$T$31,2,FALSE)</f>
        <v>B01</v>
      </c>
      <c r="Q21" s="63" t="s">
        <v>156</v>
      </c>
      <c r="R21" s="66" t="str">
        <f>IF(ISBLANK(Q21),"",VLOOKUP(Q21,LUT!$S$2:$U$31,3,FALSE))</f>
        <v>cm</v>
      </c>
      <c r="T21" s="16"/>
    </row>
    <row r="22" spans="1:21" s="2" customFormat="1" ht="16.5" customHeight="1" x14ac:dyDescent="0.25">
      <c r="B22" s="24" t="str">
        <f>VLOOKUP(C22,LUT!$K$2:$L$41,2,FALSE)</f>
        <v>M02</v>
      </c>
      <c r="C22" s="61" t="s">
        <v>175</v>
      </c>
      <c r="D22" s="18"/>
      <c r="E22" s="18"/>
      <c r="F22" s="18"/>
      <c r="G22" s="24" t="str">
        <f>VLOOKUP(H22,LUT!$M$2:$N$31,2,FALSE)</f>
        <v>P02</v>
      </c>
      <c r="H22" s="61" t="s">
        <v>125</v>
      </c>
      <c r="I22" s="25" t="str">
        <f>VLOOKUP(H22,LUT!$M$2:$O$31,3,FALSE)</f>
        <v>T01,T02,T03,T04</v>
      </c>
      <c r="J22" s="26"/>
      <c r="K22" s="26" t="str">
        <f>VLOOKUP(L22,LUT!$P$2:$Q$31,2,FALSE)</f>
        <v>T02</v>
      </c>
      <c r="L22" s="63" t="s">
        <v>145</v>
      </c>
      <c r="M22" s="64"/>
      <c r="N22" s="64"/>
      <c r="O22" s="89" t="str">
        <f>IF(ISBLANK(L22),"",VLOOKUP(L22,LUT!$P$2:$R$31,3,FALSE))</f>
        <v>%</v>
      </c>
      <c r="P22" s="65" t="str">
        <f>VLOOKUP(Q22,LUT!$S$2:$T$31,2,FALSE)</f>
        <v>B02</v>
      </c>
      <c r="Q22" s="63" t="s">
        <v>155</v>
      </c>
      <c r="R22" s="66" t="str">
        <f>IF(ISBLANK(Q22),"",VLOOKUP(Q22,LUT!$S$2:$U$31,3,FALSE))</f>
        <v>cm</v>
      </c>
      <c r="T22" s="16"/>
    </row>
    <row r="23" spans="1:21" s="2" customFormat="1" ht="16.5" customHeight="1" x14ac:dyDescent="0.25">
      <c r="B23" s="24" t="str">
        <f>VLOOKUP(C23,LUT!$K$2:$L$41,2,FALSE)</f>
        <v>M03</v>
      </c>
      <c r="C23" s="61" t="s">
        <v>326</v>
      </c>
      <c r="D23" s="18"/>
      <c r="E23" s="18"/>
      <c r="F23" s="18"/>
      <c r="G23" s="24" t="str">
        <f>VLOOKUP(H23,LUT!$M$2:$N$31,2,FALSE)</f>
        <v>P03</v>
      </c>
      <c r="H23" s="61" t="s">
        <v>128</v>
      </c>
      <c r="I23" s="25" t="str">
        <f>VLOOKUP(H23,LUT!$M$2:$O$31,3,FALSE)</f>
        <v>T15</v>
      </c>
      <c r="J23" s="26"/>
      <c r="K23" s="26" t="str">
        <f>VLOOKUP(L23,LUT!$P$2:$Q$31,2,FALSE)</f>
        <v>T03</v>
      </c>
      <c r="L23" s="63" t="s">
        <v>146</v>
      </c>
      <c r="M23" s="64"/>
      <c r="N23" s="64"/>
      <c r="O23" s="89" t="str">
        <f>IF(ISBLANK(L23),"",VLOOKUP(L23,LUT!$P$2:$R$31,3,FALSE))</f>
        <v>%</v>
      </c>
      <c r="P23" s="65" t="str">
        <f>VLOOKUP(Q23,LUT!$S$2:$T$31,2,FALSE)</f>
        <v>B03</v>
      </c>
      <c r="Q23" s="63" t="s">
        <v>134</v>
      </c>
      <c r="R23" s="66" t="str">
        <f>IF(ISBLANK(Q23),"",VLOOKUP(Q23,LUT!$S$2:$U$31,3,FALSE))</f>
        <v>class</v>
      </c>
      <c r="T23" s="16"/>
    </row>
    <row r="24" spans="1:21" s="2" customFormat="1" ht="16.5" customHeight="1" x14ac:dyDescent="0.25">
      <c r="B24" s="24" t="str">
        <f>VLOOKUP(C24,LUT!$K$2:$L$41,2,FALSE)</f>
        <v>M05</v>
      </c>
      <c r="C24" s="61" t="s">
        <v>179</v>
      </c>
      <c r="D24" s="18"/>
      <c r="E24" s="18"/>
      <c r="F24" s="18"/>
      <c r="G24" s="24" t="str">
        <f>VLOOKUP(H24,LUT!$M$2:$N$31,2,FALSE)</f>
        <v>P04</v>
      </c>
      <c r="H24" s="61" t="s">
        <v>133</v>
      </c>
      <c r="I24" s="25" t="str">
        <f>VLOOKUP(H24,LUT!$M$2:$O$31,3,FALSE)</f>
        <v>T04,T16,T09</v>
      </c>
      <c r="J24" s="26"/>
      <c r="K24" s="26" t="str">
        <f>VLOOKUP(L24,LUT!$P$2:$Q$31,2,FALSE)</f>
        <v>T04</v>
      </c>
      <c r="L24" s="68" t="s">
        <v>139</v>
      </c>
      <c r="M24" s="67"/>
      <c r="N24" s="67"/>
      <c r="O24" s="89" t="str">
        <f>IF(ISBLANK(L24),"",VLOOKUP(L24,LUT!$P$2:$R$31,3,FALSE))</f>
        <v>class</v>
      </c>
      <c r="P24" s="65" t="str">
        <f>VLOOKUP(Q24,LUT!$S$2:$T$31,2,FALSE)</f>
        <v>B04</v>
      </c>
      <c r="Q24" s="63" t="s">
        <v>135</v>
      </c>
      <c r="R24" s="66" t="str">
        <f>IF(ISBLANK(Q24),"",VLOOKUP(Q24,LUT!$S$2:$U$31,3,FALSE))</f>
        <v>kg/dm³</v>
      </c>
      <c r="T24" s="16"/>
    </row>
    <row r="25" spans="1:21" s="2" customFormat="1" ht="16.5" customHeight="1" x14ac:dyDescent="0.25">
      <c r="B25" s="24" t="str">
        <f>VLOOKUP(C25,LUT!$K$2:$L$41,2,FALSE)</f>
        <v>M06</v>
      </c>
      <c r="C25" s="61" t="s">
        <v>177</v>
      </c>
      <c r="D25" s="18"/>
      <c r="E25" s="18"/>
      <c r="F25" s="18"/>
      <c r="G25" s="24" t="str">
        <f>VLOOKUP(H25,LUT!$M$2:$N$31,2,FALSE)</f>
        <v>P05</v>
      </c>
      <c r="H25" s="61" t="s">
        <v>131</v>
      </c>
      <c r="I25" s="25" t="str">
        <f>VLOOKUP(H25,LUT!$M$2:$O$31,3,FALSE)</f>
        <v>T09,T08,T10,</v>
      </c>
      <c r="J25" s="26"/>
      <c r="K25" s="26" t="str">
        <f>VLOOKUP(L25,LUT!$P$2:$Q$31,2,FALSE)</f>
        <v>T05</v>
      </c>
      <c r="L25" s="68" t="s">
        <v>391</v>
      </c>
      <c r="M25" s="67"/>
      <c r="N25" s="67"/>
      <c r="O25" s="89" t="str">
        <f>IF(ISBLANK(L25),"",VLOOKUP(L25,LUT!$P$2:$R$31,3,FALSE))</f>
        <v>value</v>
      </c>
      <c r="P25" s="65" t="str">
        <f>VLOOKUP(Q25,LUT!$S$2:$T$31,2,FALSE)</f>
        <v>B05</v>
      </c>
      <c r="Q25" s="63" t="s">
        <v>163</v>
      </c>
      <c r="R25" s="66" t="str">
        <f>IF(ISBLANK(Q25),"",VLOOKUP(Q25,LUT!$S$2:$U$31,3,FALSE))</f>
        <v>True/False</v>
      </c>
      <c r="T25" s="16"/>
    </row>
    <row r="26" spans="1:21" s="2" customFormat="1" ht="16.5" customHeight="1" x14ac:dyDescent="0.25">
      <c r="B26" s="24" t="str">
        <f>VLOOKUP(C26,LUT!$K$2:$L$41,2,FALSE)</f>
        <v>M12</v>
      </c>
      <c r="C26" s="61" t="s">
        <v>334</v>
      </c>
      <c r="D26" s="18"/>
      <c r="E26" s="18"/>
      <c r="F26" s="18"/>
      <c r="G26" s="24" t="str">
        <f>VLOOKUP(H26,LUT!$M$2:$N$31,2,FALSE)</f>
        <v>P06</v>
      </c>
      <c r="H26" s="61" t="s">
        <v>167</v>
      </c>
      <c r="I26" s="25" t="str">
        <f>VLOOKUP(H26,LUT!$M$2:$O$31,3,FALSE)</f>
        <v>T24,T25,T26</v>
      </c>
      <c r="J26" s="26"/>
      <c r="K26" s="26" t="str">
        <f>VLOOKUP(L26,LUT!$P$2:$Q$31,2,FALSE)</f>
        <v>T06</v>
      </c>
      <c r="L26" s="68" t="s">
        <v>136</v>
      </c>
      <c r="M26" s="67"/>
      <c r="N26" s="67"/>
      <c r="O26" s="89" t="str">
        <f>IF(ISBLANK(L26),"",VLOOKUP(L26,LUT!$P$2:$R$31,3,FALSE))</f>
        <v>mg/100g</v>
      </c>
      <c r="P26" s="65" t="str">
        <f>VLOOKUP(Q26,LUT!$S$2:$T$31,2,FALSE)</f>
        <v>B06</v>
      </c>
      <c r="Q26" s="63" t="s">
        <v>161</v>
      </c>
      <c r="R26" s="66" t="str">
        <f>IF(ISBLANK(Q26),"",VLOOKUP(Q26,LUT!$S$2:$U$31,3,FALSE))</f>
        <v>cm/h</v>
      </c>
      <c r="T26" s="16"/>
    </row>
    <row r="27" spans="1:21" s="2" customFormat="1" ht="16.5" customHeight="1" x14ac:dyDescent="0.25">
      <c r="B27" s="24" t="str">
        <f>VLOOKUP(C27,LUT!$K$2:$L$41,2,FALSE)</f>
        <v>M04</v>
      </c>
      <c r="C27" s="61" t="s">
        <v>174</v>
      </c>
      <c r="D27" s="18"/>
      <c r="E27" s="18"/>
      <c r="F27" s="18"/>
      <c r="G27" s="24" t="str">
        <f>VLOOKUP(H27,LUT!$M$2:$N$31,2,FALSE)</f>
        <v>P07</v>
      </c>
      <c r="H27" s="61" t="s">
        <v>126</v>
      </c>
      <c r="I27" s="25" t="str">
        <f>VLOOKUP(H27,LUT!$M$2:$O$31,3,FALSE)</f>
        <v>T06,T07,T08,T09</v>
      </c>
      <c r="J27" s="26"/>
      <c r="K27" s="26" t="str">
        <f>VLOOKUP(L27,LUT!$P$2:$Q$31,2,FALSE)</f>
        <v>T07</v>
      </c>
      <c r="L27" s="68" t="s">
        <v>140</v>
      </c>
      <c r="M27" s="67"/>
      <c r="N27" s="67"/>
      <c r="O27" s="89" t="str">
        <f>IF(ISBLANK(L27),"",VLOOKUP(L27,LUT!$P$2:$R$31,3,FALSE))</f>
        <v>mg/100g</v>
      </c>
      <c r="P27" s="65" t="str">
        <f>VLOOKUP(Q27,LUT!$S$2:$T$31,2,FALSE)</f>
        <v>B07</v>
      </c>
      <c r="Q27" s="63" t="s">
        <v>166</v>
      </c>
      <c r="R27" s="66" t="str">
        <f>IF(ISBLANK(Q27),"",VLOOKUP(Q27,LUT!$S$2:$U$31,3,FALSE))</f>
        <v>g/100g</v>
      </c>
      <c r="T27" s="16"/>
    </row>
    <row r="28" spans="1:21" s="2" customFormat="1" ht="16.5" customHeight="1" x14ac:dyDescent="0.25">
      <c r="B28" s="24" t="str">
        <f>VLOOKUP(C28,LUT!$K$2:$L$41,2,FALSE)</f>
        <v>M09</v>
      </c>
      <c r="C28" s="61" t="s">
        <v>320</v>
      </c>
      <c r="D28" s="18"/>
      <c r="E28" s="18"/>
      <c r="F28" s="18"/>
      <c r="G28" s="24" t="str">
        <f>VLOOKUP(H28,LUT!$M$2:$N$31,2,FALSE)</f>
        <v>P08</v>
      </c>
      <c r="H28" s="61" t="s">
        <v>129</v>
      </c>
      <c r="I28" s="25" t="str">
        <f>VLOOKUP(H28,LUT!$M$2:$O$31,3,FALSE)</f>
        <v>T09,T04,B01,T15,T12,T13,T17,T19,B07</v>
      </c>
      <c r="J28" s="26"/>
      <c r="K28" s="26" t="str">
        <f>VLOOKUP(L28,LUT!$P$2:$Q$31,2,FALSE)</f>
        <v>T08</v>
      </c>
      <c r="L28" s="68" t="s">
        <v>160</v>
      </c>
      <c r="M28" s="67"/>
      <c r="N28" s="67"/>
      <c r="O28" s="89" t="str">
        <f>IF(ISBLANK(L28),"",VLOOKUP(L28,LUT!$P$2:$R$31,3,FALSE))</f>
        <v>g/kg</v>
      </c>
      <c r="P28" s="65" t="str">
        <f>VLOOKUP(Q28,LUT!$S$2:$T$31,2,FALSE)</f>
        <v>B08</v>
      </c>
      <c r="Q28" s="63" t="s">
        <v>285</v>
      </c>
      <c r="R28" s="66" t="str">
        <f>IF(ISBLANK(Q28),"",VLOOKUP(Q28,LUT!$S$2:$U$31,3,FALSE))</f>
        <v>g/100g</v>
      </c>
      <c r="T28" s="16"/>
    </row>
    <row r="29" spans="1:21" s="2" customFormat="1" ht="16.5" customHeight="1" x14ac:dyDescent="0.35">
      <c r="B29" s="24" t="str">
        <f>VLOOKUP(C29,LUT!$K$2:$L$41,2,FALSE)</f>
        <v>M07</v>
      </c>
      <c r="C29" s="61" t="s">
        <v>327</v>
      </c>
      <c r="D29" s="18"/>
      <c r="E29" s="18"/>
      <c r="F29" s="18"/>
      <c r="G29" s="24" t="str">
        <f>VLOOKUP(H29,LUT!$M$2:$N$31,2,FALSE)</f>
        <v>P09</v>
      </c>
      <c r="H29" s="61" t="s">
        <v>165</v>
      </c>
      <c r="I29" s="25" t="str">
        <f>VLOOKUP(H29,LUT!$M$2:$O$31,3,FALSE)</f>
        <v>T04,T13,T12,</v>
      </c>
      <c r="J29" s="26"/>
      <c r="K29" s="26" t="str">
        <f>VLOOKUP(L29,LUT!$P$2:$Q$31,2,FALSE)</f>
        <v>T09</v>
      </c>
      <c r="L29" s="68" t="s">
        <v>393</v>
      </c>
      <c r="M29" s="67"/>
      <c r="N29" s="67"/>
      <c r="O29" s="89" t="str">
        <f>IF(ISBLANK(L29),"",VLOOKUP(L29,LUT!$P$2:$R$31,3,FALSE))</f>
        <v>%</v>
      </c>
      <c r="P29" s="65" t="e">
        <f>VLOOKUP(Q29,LUT!$S$2:$T$31,2,FALSE)</f>
        <v>#N/A</v>
      </c>
      <c r="Q29" s="63" t="s">
        <v>403</v>
      </c>
      <c r="R29" s="66" t="e">
        <f>IF(ISBLANK(Q29),"",VLOOKUP(Q29,LUT!$S$2:$U$31,3,FALSE))</f>
        <v>#N/A</v>
      </c>
      <c r="T29" s="16"/>
    </row>
    <row r="30" spans="1:21" s="2" customFormat="1" ht="16.5" customHeight="1" x14ac:dyDescent="0.25">
      <c r="B30" s="24" t="str">
        <f>VLOOKUP(C30,LUT!$K$2:$L$41,2,FALSE)</f>
        <v>M08</v>
      </c>
      <c r="C30" s="61" t="s">
        <v>328</v>
      </c>
      <c r="D30" s="18"/>
      <c r="E30" s="18"/>
      <c r="F30" s="18"/>
      <c r="G30" s="24" t="str">
        <f>VLOOKUP(H30,LUT!$M$2:$N$31,2,FALSE)</f>
        <v>P10</v>
      </c>
      <c r="H30" s="61" t="s">
        <v>170</v>
      </c>
      <c r="I30" s="25" t="str">
        <f>VLOOKUP(H30,LUT!$M$2:$O$31,3,FALSE)</f>
        <v>B01,B02,</v>
      </c>
      <c r="J30" s="26"/>
      <c r="K30" s="26" t="str">
        <f>VLOOKUP(L30,LUT!$P$2:$Q$31,2,FALSE)</f>
        <v>T10</v>
      </c>
      <c r="L30" s="68" t="s">
        <v>152</v>
      </c>
      <c r="M30" s="67"/>
      <c r="N30" s="67"/>
      <c r="O30" s="89" t="str">
        <f>IF(ISBLANK(L30),"",VLOOKUP(L30,LUT!$P$2:$R$31,3,FALSE))</f>
        <v>g/kg</v>
      </c>
      <c r="P30" s="65" t="e">
        <f>VLOOKUP(Q30,LUT!$S$2:$T$31,2,FALSE)</f>
        <v>#N/A</v>
      </c>
      <c r="Q30" s="63" t="s">
        <v>403</v>
      </c>
      <c r="R30" s="66" t="e">
        <f>IF(ISBLANK(Q30),"",VLOOKUP(Q30,LUT!$S$2:$U$31,3,FALSE))</f>
        <v>#N/A</v>
      </c>
      <c r="T30" s="16"/>
    </row>
    <row r="31" spans="1:21" s="2" customFormat="1" ht="16.5" customHeight="1" x14ac:dyDescent="0.25">
      <c r="B31" s="24" t="str">
        <f>VLOOKUP(C31,LUT!$K$2:$L$41,2,FALSE)</f>
        <v>M16</v>
      </c>
      <c r="C31" s="61" t="s">
        <v>335</v>
      </c>
      <c r="D31" s="18"/>
      <c r="E31" s="18"/>
      <c r="F31" s="18"/>
      <c r="G31" s="24" t="str">
        <f>VLOOKUP(H31,LUT!$M$2:$N$31,2,FALSE)</f>
        <v>P11</v>
      </c>
      <c r="H31" s="61" t="s">
        <v>130</v>
      </c>
      <c r="I31" s="25" t="str">
        <f>VLOOKUP(H31,LUT!$M$2:$O$31,3,FALSE)</f>
        <v>B06,T04,T02,T15,B02,B01,T18,</v>
      </c>
      <c r="J31" s="26"/>
      <c r="K31" s="26" t="str">
        <f>VLOOKUP(L31,LUT!$P$2:$Q$31,2,FALSE)</f>
        <v>T11</v>
      </c>
      <c r="L31" s="68" t="s">
        <v>143</v>
      </c>
      <c r="M31" s="67"/>
      <c r="N31" s="67"/>
      <c r="O31" s="89" t="str">
        <f>IF(ISBLANK(L31),"",VLOOKUP(L31,LUT!$P$2:$R$31,3,FALSE))</f>
        <v>g/kg</v>
      </c>
      <c r="P31" s="65" t="e">
        <f>VLOOKUP(Q31,LUT!$S$2:$T$31,2,FALSE)</f>
        <v>#N/A</v>
      </c>
      <c r="Q31" s="63" t="s">
        <v>403</v>
      </c>
      <c r="R31" s="66" t="e">
        <f>IF(ISBLANK(Q31),"",VLOOKUP(Q31,LUT!$S$2:$U$31,3,FALSE))</f>
        <v>#N/A</v>
      </c>
      <c r="T31" s="16"/>
    </row>
    <row r="32" spans="1:21" s="2" customFormat="1" ht="16.5" customHeight="1" x14ac:dyDescent="0.25">
      <c r="B32" s="24" t="e">
        <f>VLOOKUP(C32,LUT!$K$2:$L$41,2,FALSE)</f>
        <v>#N/A</v>
      </c>
      <c r="C32" s="61" t="s">
        <v>178</v>
      </c>
      <c r="D32" s="18"/>
      <c r="E32" s="18"/>
      <c r="F32" s="18"/>
      <c r="G32" s="24" t="str">
        <f>VLOOKUP(H32,LUT!$M$2:$N$31,2,FALSE)</f>
        <v>P12</v>
      </c>
      <c r="H32" s="61" t="s">
        <v>168</v>
      </c>
      <c r="I32" s="25" t="str">
        <f>VLOOKUP(H32,LUT!$M$2:$O$31,3,FALSE)</f>
        <v>T04,B01,T18,T09,B08,</v>
      </c>
      <c r="J32" s="26"/>
      <c r="K32" s="26" t="str">
        <f>VLOOKUP(L32,LUT!$P$2:$Q$31,2,FALSE)</f>
        <v>T12</v>
      </c>
      <c r="L32" s="68" t="s">
        <v>1</v>
      </c>
      <c r="M32" s="67"/>
      <c r="N32" s="67"/>
      <c r="O32" s="89" t="str">
        <f>IF(ISBLANK(L32),"",VLOOKUP(L32,LUT!$P$2:$R$31,3,FALSE))</f>
        <v>cmol(c)/kg</v>
      </c>
      <c r="P32" s="65" t="e">
        <f>VLOOKUP(Q32,LUT!$S$2:$T$31,2,FALSE)</f>
        <v>#N/A</v>
      </c>
      <c r="Q32" s="63" t="s">
        <v>403</v>
      </c>
      <c r="R32" s="66" t="e">
        <f>IF(ISBLANK(Q32),"",VLOOKUP(Q32,LUT!$S$2:$U$31,3,FALSE))</f>
        <v>#N/A</v>
      </c>
      <c r="T32" s="16"/>
    </row>
    <row r="33" spans="2:20" s="2" customFormat="1" ht="16.5" customHeight="1" x14ac:dyDescent="0.25">
      <c r="B33" s="24" t="str">
        <f>VLOOKUP(C33,LUT!$K$2:$L$41,2,FALSE)</f>
        <v>M11</v>
      </c>
      <c r="C33" s="61" t="s">
        <v>333</v>
      </c>
      <c r="D33" s="18"/>
      <c r="E33" s="18"/>
      <c r="F33" s="18"/>
      <c r="G33" s="24" t="str">
        <f>VLOOKUP(H33,LUT!$M$2:$N$31,2,FALSE)</f>
        <v>P13</v>
      </c>
      <c r="H33" s="61" t="s">
        <v>166</v>
      </c>
      <c r="I33" s="25" t="str">
        <f>VLOOKUP(H33,LUT!$M$2:$O$31,3,FALSE)</f>
        <v>T17,B01,T04,T01,</v>
      </c>
      <c r="J33" s="26"/>
      <c r="K33" s="26" t="str">
        <f>VLOOKUP(L33,LUT!$P$2:$Q$31,2,FALSE)</f>
        <v>T13</v>
      </c>
      <c r="L33" s="68" t="s">
        <v>159</v>
      </c>
      <c r="M33" s="67"/>
      <c r="N33" s="67"/>
      <c r="O33" s="89" t="str">
        <f>IF(ISBLANK(L33),"",VLOOKUP(L33,LUT!$P$2:$R$31,3,FALSE))</f>
        <v>cmol(c)/kg</v>
      </c>
      <c r="P33" s="65" t="e">
        <f>VLOOKUP(Q33,LUT!$S$2:$T$31,2,FALSE)</f>
        <v>#N/A</v>
      </c>
      <c r="Q33" s="63" t="s">
        <v>403</v>
      </c>
      <c r="R33" s="66" t="e">
        <f>IF(ISBLANK(Q33),"",VLOOKUP(Q33,LUT!$S$2:$U$31,3,FALSE))</f>
        <v>#N/A</v>
      </c>
      <c r="T33" s="16"/>
    </row>
    <row r="34" spans="2:20" s="2" customFormat="1" ht="16.5" customHeight="1" x14ac:dyDescent="0.25">
      <c r="B34" s="24" t="str">
        <f>VLOOKUP(C34,LUT!$K$2:$L$41,2,FALSE)</f>
        <v>M26</v>
      </c>
      <c r="C34" s="61" t="s">
        <v>332</v>
      </c>
      <c r="D34" s="18"/>
      <c r="E34" s="18"/>
      <c r="F34" s="18"/>
      <c r="G34" s="24" t="str">
        <f>VLOOKUP(H34,LUT!$M$2:$N$31,2,FALSE)</f>
        <v>P14</v>
      </c>
      <c r="H34" s="61" t="s">
        <v>169</v>
      </c>
      <c r="I34" s="25" t="str">
        <f>VLOOKUP(H34,LUT!$M$2:$O$31,3,FALSE)</f>
        <v>B05,T18,T04,</v>
      </c>
      <c r="J34" s="26"/>
      <c r="K34" s="26" t="str">
        <f>VLOOKUP(L34,LUT!$P$2:$Q$31,2,FALSE)</f>
        <v>T14</v>
      </c>
      <c r="L34" s="68" t="s">
        <v>157</v>
      </c>
      <c r="M34" s="67"/>
      <c r="N34" s="67"/>
      <c r="O34" s="89" t="str">
        <f>IF(ISBLANK(L34),"",VLOOKUP(L34,LUT!$P$2:$R$31,3,FALSE))</f>
        <v>dS/m</v>
      </c>
      <c r="P34" s="65" t="e">
        <f>VLOOKUP(Q34,LUT!$S$2:$T$31,2,FALSE)</f>
        <v>#N/A</v>
      </c>
      <c r="Q34" s="63" t="s">
        <v>403</v>
      </c>
      <c r="R34" s="66" t="e">
        <f>IF(ISBLANK(Q34),"",VLOOKUP(Q34,LUT!$S$2:$U$31,3,FALSE))</f>
        <v>#N/A</v>
      </c>
      <c r="T34" s="16"/>
    </row>
    <row r="35" spans="2:20" s="2" customFormat="1" ht="16.5" customHeight="1" x14ac:dyDescent="0.25">
      <c r="B35" s="24" t="str">
        <f>VLOOKUP(C35,LUT!$K$2:$L$41,2,FALSE)</f>
        <v>M10</v>
      </c>
      <c r="C35" s="61" t="s">
        <v>176</v>
      </c>
      <c r="D35" s="18"/>
      <c r="E35" s="18"/>
      <c r="F35" s="18"/>
      <c r="G35" s="24" t="str">
        <f>VLOOKUP(H35,LUT!$M$2:$N$31,2,FALSE)</f>
        <v>P15</v>
      </c>
      <c r="H35" s="61" t="s">
        <v>382</v>
      </c>
      <c r="I35" s="25" t="str">
        <f>VLOOKUP(H35,LUT!$M$2:$O$31,3,FALSE)</f>
        <v>T15,T02,T05,T11,</v>
      </c>
      <c r="J35" s="26"/>
      <c r="K35" s="26" t="str">
        <f>VLOOKUP(L35,LUT!$P$2:$Q$31,2,FALSE)</f>
        <v>T15</v>
      </c>
      <c r="L35" s="68" t="s">
        <v>394</v>
      </c>
      <c r="M35" s="67"/>
      <c r="N35" s="67"/>
      <c r="O35" s="89" t="str">
        <f>IF(ISBLANK(L35),"",VLOOKUP(L35,LUT!$P$2:$R$31,3,FALSE))</f>
        <v>class</v>
      </c>
      <c r="P35" s="65" t="e">
        <f>VLOOKUP(Q35,LUT!$S$2:$T$31,2,FALSE)</f>
        <v>#N/A</v>
      </c>
      <c r="Q35" s="63" t="s">
        <v>403</v>
      </c>
      <c r="R35" s="66" t="e">
        <f>IF(ISBLANK(Q35),"",VLOOKUP(Q35,LUT!$S$2:$U$31,3,FALSE))</f>
        <v>#N/A</v>
      </c>
      <c r="T35" s="16"/>
    </row>
    <row r="36" spans="2:20" s="2" customFormat="1" ht="16.5" customHeight="1" x14ac:dyDescent="0.25">
      <c r="B36" s="24" t="str">
        <f>VLOOKUP(C36,LUT!$K$2:$L$41,2,FALSE)</f>
        <v>M38</v>
      </c>
      <c r="C36" s="61" t="s">
        <v>181</v>
      </c>
      <c r="D36" s="18"/>
      <c r="E36" s="18"/>
      <c r="F36" s="18"/>
      <c r="G36" s="24" t="str">
        <f>VLOOKUP(H36,LUT!$M$2:$N$31,2,FALSE)</f>
        <v>P16</v>
      </c>
      <c r="H36" s="61" t="s">
        <v>127</v>
      </c>
      <c r="I36" s="25" t="str">
        <f>VLOOKUP(H36,LUT!$M$2:$O$31,3,FALSE)</f>
        <v>T04,B01,T18,B08,B04</v>
      </c>
      <c r="J36" s="26"/>
      <c r="K36" s="26" t="str">
        <f>VLOOKUP(L36,LUT!$P$2:$Q$31,2,FALSE)</f>
        <v>T16</v>
      </c>
      <c r="L36" s="68" t="s">
        <v>158</v>
      </c>
      <c r="M36" s="67"/>
      <c r="N36" s="67"/>
      <c r="O36" s="89" t="str">
        <f>IF(ISBLANK(L36),"",VLOOKUP(L36,LUT!$P$2:$R$31,3,FALSE))</f>
        <v>kg/dm³</v>
      </c>
      <c r="P36" s="65" t="e">
        <f>VLOOKUP(Q36,LUT!$S$2:$T$31,2,FALSE)</f>
        <v>#N/A</v>
      </c>
      <c r="Q36" s="63" t="s">
        <v>403</v>
      </c>
      <c r="R36" s="66" t="e">
        <f>IF(ISBLANK(Q36),"",VLOOKUP(Q36,LUT!$S$2:$U$31,3,FALSE))</f>
        <v>#N/A</v>
      </c>
      <c r="T36" s="16"/>
    </row>
    <row r="37" spans="2:20" s="2" customFormat="1" ht="16.5" customHeight="1" x14ac:dyDescent="0.25">
      <c r="B37" s="24" t="str">
        <f>VLOOKUP(C37,LUT!$K$2:$L$41,2,FALSE)</f>
        <v>M29</v>
      </c>
      <c r="C37" s="61" t="s">
        <v>331</v>
      </c>
      <c r="D37" s="18"/>
      <c r="E37" s="18"/>
      <c r="F37" s="18"/>
      <c r="G37" s="24" t="str">
        <f>VLOOKUP(H37,LUT!$M$2:$N$31,2,FALSE)</f>
        <v>P17</v>
      </c>
      <c r="H37" s="61" t="s">
        <v>99</v>
      </c>
      <c r="I37" s="25" t="str">
        <f>VLOOKUP(H37,LUT!$M$2:$O$31,3,FALSE)</f>
        <v>T19,T20,</v>
      </c>
      <c r="J37" s="26"/>
      <c r="K37" s="26" t="str">
        <f>VLOOKUP(L37,LUT!$P$2:$Q$31,2,FALSE)</f>
        <v>T17</v>
      </c>
      <c r="L37" s="68" t="s">
        <v>153</v>
      </c>
      <c r="M37" s="67"/>
      <c r="N37" s="67"/>
      <c r="O37" s="89" t="str">
        <f>IF(ISBLANK(L37),"",VLOOKUP(L37,LUT!$P$2:$R$31,3,FALSE))</f>
        <v>g/100g</v>
      </c>
      <c r="P37" s="65" t="e">
        <f>VLOOKUP(Q37,LUT!$S$2:$T$31,2,FALSE)</f>
        <v>#N/A</v>
      </c>
      <c r="Q37" s="63" t="s">
        <v>403</v>
      </c>
      <c r="R37" s="66" t="e">
        <f>IF(ISBLANK(Q37),"",VLOOKUP(Q37,LUT!$S$2:$U$31,3,FALSE))</f>
        <v>#N/A</v>
      </c>
      <c r="T37" s="16"/>
    </row>
    <row r="38" spans="2:20" s="2" customFormat="1" ht="16.5" customHeight="1" x14ac:dyDescent="0.25">
      <c r="B38" s="24" t="str">
        <f>VLOOKUP(C38,LUT!$K$2:$L$41,2,FALSE)</f>
        <v>M36</v>
      </c>
      <c r="C38" s="61" t="s">
        <v>183</v>
      </c>
      <c r="D38" s="18"/>
      <c r="E38" s="18"/>
      <c r="F38" s="18"/>
      <c r="G38" s="24" t="str">
        <f>VLOOKUP(H38,LUT!$M$2:$N$31,2,FALSE)</f>
        <v>P18</v>
      </c>
      <c r="H38" s="61" t="s">
        <v>132</v>
      </c>
      <c r="I38" s="25" t="str">
        <f>VLOOKUP(H38,LUT!$M$2:$O$31,3,FALSE)</f>
        <v>T20,</v>
      </c>
      <c r="J38" s="26"/>
      <c r="K38" s="26" t="str">
        <f>VLOOKUP(L38,LUT!$P$2:$Q$31,2,FALSE)</f>
        <v>T18</v>
      </c>
      <c r="L38" s="68" t="s">
        <v>150</v>
      </c>
      <c r="M38" s="67"/>
      <c r="N38" s="67"/>
      <c r="O38" s="89" t="str">
        <f>IF(ISBLANK(L38),"",VLOOKUP(L38,LUT!$P$2:$R$31,3,FALSE))</f>
        <v>g/100g</v>
      </c>
      <c r="P38" s="65" t="e">
        <f>VLOOKUP(Q38,LUT!$S$2:$T$31,2,FALSE)</f>
        <v>#N/A</v>
      </c>
      <c r="Q38" s="63" t="s">
        <v>403</v>
      </c>
      <c r="R38" s="66" t="e">
        <f>IF(ISBLANK(Q38),"",VLOOKUP(Q38,LUT!$S$2:$U$31,3,FALSE))</f>
        <v>#N/A</v>
      </c>
      <c r="T38" s="16"/>
    </row>
    <row r="39" spans="2:20" s="2" customFormat="1" ht="16.5" customHeight="1" x14ac:dyDescent="0.25">
      <c r="B39" s="24" t="str">
        <f>VLOOKUP(C39,LUT!$K$2:$L$41,2,FALSE)</f>
        <v>M14</v>
      </c>
      <c r="C39" s="61" t="s">
        <v>342</v>
      </c>
      <c r="D39" s="27"/>
      <c r="E39" s="27"/>
      <c r="F39" s="27"/>
      <c r="G39" s="24" t="e">
        <f>VLOOKUP(H39,LUT!$M$2:$N$31,2,FALSE)</f>
        <v>#N/A</v>
      </c>
      <c r="H39" s="61" t="s">
        <v>403</v>
      </c>
      <c r="I39" s="25" t="e">
        <f>VLOOKUP(H39,LUT!$M$2:$O$31,3,FALSE)</f>
        <v>#N/A</v>
      </c>
      <c r="J39" s="26"/>
      <c r="K39" s="26" t="str">
        <f>VLOOKUP(L39,LUT!$P$2:$Q$31,2,FALSE)</f>
        <v>T19</v>
      </c>
      <c r="L39" s="63" t="s">
        <v>98</v>
      </c>
      <c r="M39" s="64"/>
      <c r="N39" s="64"/>
      <c r="O39" s="89" t="str">
        <f>IF(ISBLANK(L39),"",VLOOKUP(L39,LUT!$P$2:$R$31,3,FALSE))</f>
        <v>%</v>
      </c>
      <c r="P39" s="65" t="e">
        <f>VLOOKUP(Q39,LUT!$S$2:$T$31,2,FALSE)</f>
        <v>#N/A</v>
      </c>
      <c r="Q39" s="63" t="s">
        <v>403</v>
      </c>
      <c r="R39" s="66" t="e">
        <f>IF(ISBLANK(Q39),"",VLOOKUP(Q39,LUT!$S$2:$U$31,3,FALSE))</f>
        <v>#N/A</v>
      </c>
      <c r="T39" s="16"/>
    </row>
    <row r="40" spans="2:20" s="2" customFormat="1" ht="16.5" customHeight="1" x14ac:dyDescent="0.25">
      <c r="B40" s="24" t="str">
        <f>VLOOKUP(C40,LUT!$K$2:$L$41,2,FALSE)</f>
        <v>M39</v>
      </c>
      <c r="C40" s="62" t="s">
        <v>182</v>
      </c>
      <c r="D40" s="27"/>
      <c r="E40" s="27"/>
      <c r="F40" s="27"/>
      <c r="G40" s="24" t="e">
        <f>VLOOKUP(H40,LUT!$M$2:$N$31,2,FALSE)</f>
        <v>#N/A</v>
      </c>
      <c r="H40" s="62" t="s">
        <v>403</v>
      </c>
      <c r="I40" s="25" t="e">
        <f>VLOOKUP(H40,LUT!$M$2:$O$31,3,FALSE)</f>
        <v>#N/A</v>
      </c>
      <c r="J40" s="26"/>
      <c r="K40" s="26" t="str">
        <f>VLOOKUP(L40,LUT!$P$2:$Q$31,2,FALSE)</f>
        <v>T20</v>
      </c>
      <c r="L40" s="69" t="s">
        <v>154</v>
      </c>
      <c r="M40" s="70"/>
      <c r="N40" s="70"/>
      <c r="O40" s="90" t="str">
        <f>IF(ISBLANK(L40),"",VLOOKUP(L40,LUT!$P$2:$R$31,3,FALSE))</f>
        <v>%</v>
      </c>
      <c r="P40" s="71" t="e">
        <f>VLOOKUP(Q40,LUT!$S$2:$T$31,2,FALSE)</f>
        <v>#N/A</v>
      </c>
      <c r="Q40" s="69" t="s">
        <v>403</v>
      </c>
      <c r="R40" s="72" t="e">
        <f>IF(ISBLANK(Q40),"",VLOOKUP(Q40,LUT!$S$2:$U$31,3,FALSE))</f>
        <v>#N/A</v>
      </c>
      <c r="S40" s="16"/>
    </row>
    <row r="41" spans="2:20" s="2" customFormat="1" ht="16.5" customHeight="1" x14ac:dyDescent="0.25">
      <c r="R41" s="16"/>
    </row>
  </sheetData>
  <sheetProtection selectLockedCells="1"/>
  <mergeCells count="4">
    <mergeCell ref="D15:E15"/>
    <mergeCell ref="L18:R18"/>
    <mergeCell ref="L19:O19"/>
    <mergeCell ref="Q19:R19"/>
  </mergeCells>
  <conditionalFormatting sqref="C3:C12">
    <cfRule type="expression" dxfId="8" priority="119">
      <formula>IF(AND(C3&lt;&gt;"",C3=$C$15),1,0)</formula>
    </cfRule>
  </conditionalFormatting>
  <conditionalFormatting sqref="C14">
    <cfRule type="expression" dxfId="7" priority="8">
      <formula>ISBLANK(C15)</formula>
    </cfRule>
  </conditionalFormatting>
  <conditionalFormatting sqref="L3:L12">
    <cfRule type="expression" dxfId="6" priority="134">
      <formula>IF(AND(L3&lt;&gt;"",L3=$L$15),1,0)</formula>
    </cfRule>
  </conditionalFormatting>
  <conditionalFormatting sqref="L14">
    <cfRule type="expression" dxfId="5" priority="135">
      <formula>ISBLANK(L15)</formula>
    </cfRule>
  </conditionalFormatting>
  <conditionalFormatting sqref="C21:C40">
    <cfRule type="expression" dxfId="4" priority="137">
      <formula>IF(ISERROR(FIND(B21,$B$18)),0,1)</formula>
    </cfRule>
  </conditionalFormatting>
  <conditionalFormatting sqref="H21:H40">
    <cfRule type="expression" dxfId="3" priority="138">
      <formula>IF(ISERROR(FIND(G21,$B$18)),0,1)</formula>
    </cfRule>
  </conditionalFormatting>
  <conditionalFormatting sqref="L21:L40">
    <cfRule type="expression" dxfId="2" priority="4">
      <formula>IF(ISERROR(FIND(K21,$I$18)),0,1)</formula>
    </cfRule>
  </conditionalFormatting>
  <conditionalFormatting sqref="G22:H40">
    <cfRule type="expression" dxfId="1" priority="3">
      <formula>IF(ISERROR(FIND(G22,$E$15)),0,1)</formula>
    </cfRule>
  </conditionalFormatting>
  <conditionalFormatting sqref="Q21:Q40">
    <cfRule type="expression" dxfId="0" priority="1">
      <formula>IF(ISERROR(FIND(P21,$I$18)),0,1)</formula>
    </cfRule>
  </conditionalFormatting>
  <dataValidations count="3">
    <dataValidation type="list" showInputMessage="1" showErrorMessage="1" sqref="C15">
      <formula1>$C$3:$C$12</formula1>
    </dataValidation>
    <dataValidation type="list" showInputMessage="1" showErrorMessage="1" sqref="L15">
      <formula1>$L$3:$L$12</formula1>
    </dataValidation>
    <dataValidation type="whole" allowBlank="1" showInputMessage="1" showErrorMessage="1" sqref="Q3:Q12">
      <formula1>0</formula1>
      <formula2>10</formula2>
    </dataValidation>
  </dataValidations>
  <pageMargins left="0.23622047244094491" right="0.23622047244094491" top="0.74803149606299213" bottom="0.74803149606299213" header="0.31496062992125984" footer="0.31496062992125984"/>
  <pageSetup paperSize="9" scale="54" fitToHeight="0" orientation="landscape" horizontalDpi="4294967293" r:id="rId1"/>
  <headerFooter>
    <oddHeader>&amp;L&amp;G &amp;C&amp;"-,Krepko"&amp;12Linking 
soil ecosystem services and threats 
to soil manageement and data&amp;RT1.3.2 Linking Alpine soil information, soil ecosystem services and ecosystem management
Agricultural Institute of Slovenia</oddHeader>
    <oddFooter>&amp;L&amp;G&amp;C&amp;A&amp;R&amp;D</oddFooter>
  </headerFooter>
  <drawing r:id="rId2"/>
  <legacyDrawingHF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LUT!$B$2:$B$31</xm:f>
          </x14:formula1>
          <xm:sqref>C3:C12</xm:sqref>
        </x14:dataValidation>
        <x14:dataValidation type="list" allowBlank="1" showInputMessage="1" showErrorMessage="1">
          <x14:formula1>
            <xm:f>LUT!$P$2:$P$31</xm:f>
          </x14:formula1>
          <xm:sqref>M21:N40</xm:sqref>
        </x14:dataValidation>
        <x14:dataValidation type="list" showInputMessage="1" showErrorMessage="1">
          <x14:formula1>
            <xm:f>LUT!$S$2:$S$41</xm:f>
          </x14:formula1>
          <xm:sqref>Q21:Q40</xm:sqref>
        </x14:dataValidation>
        <x14:dataValidation type="list" allowBlank="1" showInputMessage="1" showErrorMessage="1">
          <x14:formula1>
            <xm:f>LUT!$F$2:$F$31</xm:f>
          </x14:formula1>
          <xm:sqref>L3:N12</xm:sqref>
        </x14:dataValidation>
        <x14:dataValidation type="list" allowBlank="1" showInputMessage="1" showErrorMessage="1">
          <x14:formula1>
            <xm:f>LUT!$P$2:$P$41</xm:f>
          </x14:formula1>
          <xm:sqref>L21:L40</xm:sqref>
        </x14:dataValidation>
        <x14:dataValidation type="list" allowBlank="1" showInputMessage="1" showErrorMessage="1">
          <x14:formula1>
            <xm:f>LUT!$K$2:$K$31</xm:f>
          </x14:formula1>
          <xm:sqref>C21:C40</xm:sqref>
        </x14:dataValidation>
        <x14:dataValidation type="list" allowBlank="1" showInputMessage="1" showErrorMessage="1">
          <x14:formula1>
            <xm:f>LUT!$K$2:$K$41</xm:f>
          </x14:formula1>
          <xm:sqref>H21:H40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4"/>
  <sheetViews>
    <sheetView windowProtection="1" zoomScale="85" zoomScaleNormal="85" workbookViewId="0">
      <pane ySplit="1" topLeftCell="A2" activePane="bottomLeft" state="frozen"/>
      <selection pane="bottomLeft" activeCell="S41" sqref="S41"/>
    </sheetView>
  </sheetViews>
  <sheetFormatPr defaultRowHeight="15" x14ac:dyDescent="0.25"/>
  <cols>
    <col min="1" max="1" width="5.140625" style="1" bestFit="1" customWidth="1"/>
    <col min="2" max="2" width="22.7109375" style="1" customWidth="1"/>
    <col min="3" max="3" width="21.140625" style="1" customWidth="1"/>
    <col min="4" max="4" width="13.140625" style="1" bestFit="1" customWidth="1"/>
    <col min="5" max="5" width="6.28515625" style="1" bestFit="1" customWidth="1"/>
    <col min="6" max="6" width="22.7109375" style="1" customWidth="1"/>
    <col min="7" max="7" width="14.140625" style="1" customWidth="1"/>
    <col min="8" max="8" width="13.7109375" style="1" customWidth="1"/>
    <col min="9" max="9" width="6.5703125" style="1" bestFit="1" customWidth="1"/>
    <col min="10" max="10" width="5.140625" style="1" bestFit="1" customWidth="1"/>
    <col min="11" max="11" width="40.140625" style="1" customWidth="1"/>
    <col min="12" max="12" width="7.140625" style="1" bestFit="1" customWidth="1"/>
    <col min="13" max="13" width="21.85546875" style="1" customWidth="1"/>
    <col min="14" max="14" width="6.42578125" style="1" bestFit="1" customWidth="1"/>
    <col min="15" max="15" width="16.42578125" style="1" customWidth="1"/>
    <col min="16" max="16" width="33.140625" style="1" customWidth="1"/>
    <col min="17" max="17" width="4.85546875" style="1" customWidth="1"/>
    <col min="18" max="18" width="7.85546875" style="1" bestFit="1" customWidth="1"/>
    <col min="19" max="19" width="29.5703125" style="1" customWidth="1"/>
    <col min="20" max="20" width="4.28515625" style="1" customWidth="1"/>
    <col min="21" max="21" width="8.140625" style="1" bestFit="1" customWidth="1"/>
    <col min="22" max="16384" width="9.140625" style="1"/>
  </cols>
  <sheetData>
    <row r="1" spans="1:21" s="30" customFormat="1" ht="38.25" customHeight="1" x14ac:dyDescent="0.25">
      <c r="A1" s="45" t="s">
        <v>316</v>
      </c>
      <c r="B1" s="55" t="s">
        <v>216</v>
      </c>
      <c r="C1" s="33" t="s">
        <v>369</v>
      </c>
      <c r="D1" s="33" t="s">
        <v>122</v>
      </c>
      <c r="E1" s="47" t="s">
        <v>214</v>
      </c>
      <c r="F1" s="54" t="s">
        <v>217</v>
      </c>
      <c r="G1" s="34" t="s">
        <v>369</v>
      </c>
      <c r="H1" s="34" t="s">
        <v>371</v>
      </c>
      <c r="I1" s="46" t="s">
        <v>215</v>
      </c>
      <c r="J1" s="43" t="s">
        <v>316</v>
      </c>
      <c r="K1" s="53" t="s">
        <v>370</v>
      </c>
      <c r="L1" s="44" t="s">
        <v>203</v>
      </c>
      <c r="M1" s="35" t="s">
        <v>186</v>
      </c>
      <c r="N1" s="35" t="s">
        <v>202</v>
      </c>
      <c r="O1" s="36" t="s">
        <v>258</v>
      </c>
      <c r="P1" s="42" t="s">
        <v>137</v>
      </c>
      <c r="Q1" s="37" t="s">
        <v>198</v>
      </c>
      <c r="R1" s="38" t="s">
        <v>199</v>
      </c>
      <c r="S1" s="39" t="s">
        <v>138</v>
      </c>
      <c r="T1" s="40" t="s">
        <v>200</v>
      </c>
      <c r="U1" s="41" t="s">
        <v>201</v>
      </c>
    </row>
    <row r="2" spans="1:21" s="48" customFormat="1" ht="24.75" customHeight="1" x14ac:dyDescent="0.25">
      <c r="A2" s="96" t="s">
        <v>317</v>
      </c>
      <c r="B2" s="92" t="s">
        <v>87</v>
      </c>
      <c r="C2" s="97" t="s">
        <v>363</v>
      </c>
      <c r="D2" s="98" t="s">
        <v>386</v>
      </c>
      <c r="E2" s="94" t="s">
        <v>13</v>
      </c>
      <c r="F2" s="92" t="s">
        <v>357</v>
      </c>
      <c r="G2" s="92" t="s">
        <v>518</v>
      </c>
      <c r="H2" s="92" t="s">
        <v>444</v>
      </c>
      <c r="I2" s="94" t="s">
        <v>204</v>
      </c>
      <c r="J2" s="49" t="s">
        <v>317</v>
      </c>
      <c r="K2" s="92" t="s">
        <v>173</v>
      </c>
      <c r="L2" s="50" t="s">
        <v>25</v>
      </c>
      <c r="M2" s="102" t="s">
        <v>96</v>
      </c>
      <c r="N2" s="103" t="s">
        <v>5</v>
      </c>
      <c r="O2" s="103" t="s">
        <v>279</v>
      </c>
      <c r="P2" s="102" t="s">
        <v>144</v>
      </c>
      <c r="Q2" s="104" t="s">
        <v>100</v>
      </c>
      <c r="R2" s="105" t="s">
        <v>3</v>
      </c>
      <c r="S2" s="106" t="s">
        <v>156</v>
      </c>
      <c r="T2" s="104" t="s">
        <v>57</v>
      </c>
      <c r="U2" s="107" t="s">
        <v>23</v>
      </c>
    </row>
    <row r="3" spans="1:21" s="48" customFormat="1" ht="24.75" customHeight="1" x14ac:dyDescent="0.25">
      <c r="A3" s="96" t="s">
        <v>319</v>
      </c>
      <c r="B3" s="92" t="s">
        <v>315</v>
      </c>
      <c r="C3" s="97" t="s">
        <v>461</v>
      </c>
      <c r="D3" s="98" t="s">
        <v>447</v>
      </c>
      <c r="E3" s="94" t="s">
        <v>14</v>
      </c>
      <c r="F3" s="92" t="s">
        <v>361</v>
      </c>
      <c r="G3" s="92" t="s">
        <v>490</v>
      </c>
      <c r="H3" s="92" t="s">
        <v>489</v>
      </c>
      <c r="I3" s="94" t="s">
        <v>205</v>
      </c>
      <c r="J3" s="49" t="s">
        <v>317</v>
      </c>
      <c r="K3" s="92" t="s">
        <v>175</v>
      </c>
      <c r="L3" s="50" t="s">
        <v>26</v>
      </c>
      <c r="M3" s="96" t="s">
        <v>125</v>
      </c>
      <c r="N3" s="92" t="s">
        <v>6</v>
      </c>
      <c r="O3" s="92" t="s">
        <v>288</v>
      </c>
      <c r="P3" s="96" t="s">
        <v>145</v>
      </c>
      <c r="Q3" s="18" t="s">
        <v>101</v>
      </c>
      <c r="R3" s="108" t="s">
        <v>3</v>
      </c>
      <c r="S3" s="109" t="s">
        <v>155</v>
      </c>
      <c r="T3" s="18" t="s">
        <v>68</v>
      </c>
      <c r="U3" s="110" t="s">
        <v>23</v>
      </c>
    </row>
    <row r="4" spans="1:21" s="48" customFormat="1" ht="24.75" customHeight="1" x14ac:dyDescent="0.25">
      <c r="A4" s="96" t="s">
        <v>364</v>
      </c>
      <c r="B4" s="92" t="s">
        <v>89</v>
      </c>
      <c r="C4" s="97" t="s">
        <v>462</v>
      </c>
      <c r="D4" s="98" t="s">
        <v>454</v>
      </c>
      <c r="E4" s="94" t="s">
        <v>15</v>
      </c>
      <c r="F4" s="92" t="s">
        <v>359</v>
      </c>
      <c r="G4" s="92" t="s">
        <v>372</v>
      </c>
      <c r="H4" s="92" t="s">
        <v>483</v>
      </c>
      <c r="I4" s="94" t="s">
        <v>206</v>
      </c>
      <c r="J4" s="49" t="s">
        <v>317</v>
      </c>
      <c r="K4" s="92" t="s">
        <v>326</v>
      </c>
      <c r="L4" s="50" t="s">
        <v>27</v>
      </c>
      <c r="M4" s="96" t="s">
        <v>128</v>
      </c>
      <c r="N4" s="92" t="s">
        <v>7</v>
      </c>
      <c r="O4" s="92" t="s">
        <v>115</v>
      </c>
      <c r="P4" s="96" t="s">
        <v>146</v>
      </c>
      <c r="Q4" s="18" t="s">
        <v>102</v>
      </c>
      <c r="R4" s="108" t="s">
        <v>3</v>
      </c>
      <c r="S4" s="111" t="s">
        <v>134</v>
      </c>
      <c r="T4" s="18" t="s">
        <v>69</v>
      </c>
      <c r="U4" s="110" t="s">
        <v>2</v>
      </c>
    </row>
    <row r="5" spans="1:21" s="48" customFormat="1" ht="24.75" customHeight="1" x14ac:dyDescent="0.25">
      <c r="A5" s="96" t="s">
        <v>317</v>
      </c>
      <c r="B5" s="92" t="s">
        <v>88</v>
      </c>
      <c r="C5" s="97" t="s">
        <v>464</v>
      </c>
      <c r="D5" s="98" t="s">
        <v>185</v>
      </c>
      <c r="E5" s="94" t="s">
        <v>16</v>
      </c>
      <c r="F5" s="92" t="s">
        <v>358</v>
      </c>
      <c r="G5" s="92" t="s">
        <v>373</v>
      </c>
      <c r="H5" s="92" t="s">
        <v>401</v>
      </c>
      <c r="I5" s="94" t="s">
        <v>207</v>
      </c>
      <c r="J5" s="49" t="s">
        <v>317</v>
      </c>
      <c r="K5" s="92" t="s">
        <v>174</v>
      </c>
      <c r="L5" s="50" t="s">
        <v>28</v>
      </c>
      <c r="M5" s="96" t="s">
        <v>133</v>
      </c>
      <c r="N5" s="92" t="s">
        <v>8</v>
      </c>
      <c r="O5" s="92" t="s">
        <v>289</v>
      </c>
      <c r="P5" s="96" t="s">
        <v>139</v>
      </c>
      <c r="Q5" s="18" t="s">
        <v>103</v>
      </c>
      <c r="R5" s="110" t="s">
        <v>2</v>
      </c>
      <c r="S5" s="111" t="s">
        <v>135</v>
      </c>
      <c r="T5" s="18" t="s">
        <v>70</v>
      </c>
      <c r="U5" s="94" t="s">
        <v>142</v>
      </c>
    </row>
    <row r="6" spans="1:21" s="48" customFormat="1" ht="24.75" customHeight="1" x14ac:dyDescent="0.25">
      <c r="A6" s="96" t="s">
        <v>365</v>
      </c>
      <c r="B6" s="92" t="s">
        <v>90</v>
      </c>
      <c r="C6" s="97" t="s">
        <v>520</v>
      </c>
      <c r="D6" s="98" t="s">
        <v>387</v>
      </c>
      <c r="E6" s="94" t="s">
        <v>17</v>
      </c>
      <c r="F6" s="92" t="s">
        <v>380</v>
      </c>
      <c r="G6" s="92" t="s">
        <v>381</v>
      </c>
      <c r="H6" s="92" t="s">
        <v>402</v>
      </c>
      <c r="I6" s="94" t="s">
        <v>208</v>
      </c>
      <c r="J6" s="49" t="s">
        <v>317</v>
      </c>
      <c r="K6" s="92" t="s">
        <v>179</v>
      </c>
      <c r="L6" s="50" t="s">
        <v>29</v>
      </c>
      <c r="M6" s="96" t="s">
        <v>131</v>
      </c>
      <c r="N6" s="92" t="s">
        <v>9</v>
      </c>
      <c r="O6" s="92" t="s">
        <v>484</v>
      </c>
      <c r="P6" s="96" t="s">
        <v>478</v>
      </c>
      <c r="Q6" s="18" t="s">
        <v>104</v>
      </c>
      <c r="R6" s="110" t="s">
        <v>141</v>
      </c>
      <c r="S6" s="111" t="s">
        <v>163</v>
      </c>
      <c r="T6" s="18" t="s">
        <v>71</v>
      </c>
      <c r="U6" s="110" t="s">
        <v>164</v>
      </c>
    </row>
    <row r="7" spans="1:21" s="48" customFormat="1" ht="24.75" customHeight="1" x14ac:dyDescent="0.25">
      <c r="A7" s="96" t="s">
        <v>365</v>
      </c>
      <c r="B7" s="92" t="s">
        <v>91</v>
      </c>
      <c r="C7" s="97" t="s">
        <v>463</v>
      </c>
      <c r="D7" s="98" t="s">
        <v>388</v>
      </c>
      <c r="E7" s="94" t="s">
        <v>18</v>
      </c>
      <c r="F7" s="92" t="s">
        <v>50</v>
      </c>
      <c r="G7" s="92" t="s">
        <v>487</v>
      </c>
      <c r="H7" s="92" t="s">
        <v>445</v>
      </c>
      <c r="I7" s="94" t="s">
        <v>209</v>
      </c>
      <c r="J7" s="49" t="s">
        <v>317</v>
      </c>
      <c r="K7" s="92" t="s">
        <v>177</v>
      </c>
      <c r="L7" s="50" t="s">
        <v>30</v>
      </c>
      <c r="M7" s="96" t="s">
        <v>167</v>
      </c>
      <c r="N7" s="92" t="s">
        <v>10</v>
      </c>
      <c r="O7" s="92" t="s">
        <v>294</v>
      </c>
      <c r="P7" s="96" t="s">
        <v>136</v>
      </c>
      <c r="Q7" s="18" t="s">
        <v>105</v>
      </c>
      <c r="R7" s="112" t="s">
        <v>4</v>
      </c>
      <c r="S7" s="111" t="s">
        <v>161</v>
      </c>
      <c r="T7" s="18" t="s">
        <v>72</v>
      </c>
      <c r="U7" s="110" t="s">
        <v>162</v>
      </c>
    </row>
    <row r="8" spans="1:21" s="48" customFormat="1" ht="24.75" customHeight="1" x14ac:dyDescent="0.25">
      <c r="A8" s="96" t="s">
        <v>317</v>
      </c>
      <c r="B8" s="92" t="s">
        <v>92</v>
      </c>
      <c r="C8" s="97" t="s">
        <v>482</v>
      </c>
      <c r="D8" s="98" t="s">
        <v>448</v>
      </c>
      <c r="E8" s="94" t="s">
        <v>19</v>
      </c>
      <c r="F8" s="92" t="s">
        <v>356</v>
      </c>
      <c r="G8" s="92" t="s">
        <v>376</v>
      </c>
      <c r="H8" s="92" t="s">
        <v>399</v>
      </c>
      <c r="I8" s="94" t="s">
        <v>210</v>
      </c>
      <c r="J8" s="49" t="s">
        <v>317</v>
      </c>
      <c r="K8" s="92" t="s">
        <v>327</v>
      </c>
      <c r="L8" s="50" t="s">
        <v>31</v>
      </c>
      <c r="M8" s="96" t="s">
        <v>126</v>
      </c>
      <c r="N8" s="92" t="s">
        <v>11</v>
      </c>
      <c r="O8" s="92" t="s">
        <v>295</v>
      </c>
      <c r="P8" s="96" t="s">
        <v>140</v>
      </c>
      <c r="Q8" s="18" t="s">
        <v>106</v>
      </c>
      <c r="R8" s="112" t="s">
        <v>4</v>
      </c>
      <c r="S8" s="111" t="s">
        <v>166</v>
      </c>
      <c r="T8" s="18" t="s">
        <v>73</v>
      </c>
      <c r="U8" s="108" t="s">
        <v>151</v>
      </c>
    </row>
    <row r="9" spans="1:21" s="48" customFormat="1" ht="24.75" customHeight="1" x14ac:dyDescent="0.25">
      <c r="A9" s="96" t="s">
        <v>366</v>
      </c>
      <c r="B9" s="92" t="s">
        <v>93</v>
      </c>
      <c r="C9" s="97" t="s">
        <v>480</v>
      </c>
      <c r="D9" s="98" t="s">
        <v>449</v>
      </c>
      <c r="E9" s="94" t="s">
        <v>20</v>
      </c>
      <c r="F9" s="92" t="s">
        <v>95</v>
      </c>
      <c r="G9" s="92" t="s">
        <v>378</v>
      </c>
      <c r="H9" s="92" t="s">
        <v>384</v>
      </c>
      <c r="I9" s="94" t="s">
        <v>211</v>
      </c>
      <c r="J9" s="49" t="s">
        <v>317</v>
      </c>
      <c r="K9" s="92" t="s">
        <v>328</v>
      </c>
      <c r="L9" s="50" t="s">
        <v>32</v>
      </c>
      <c r="M9" s="96" t="s">
        <v>129</v>
      </c>
      <c r="N9" s="92" t="s">
        <v>12</v>
      </c>
      <c r="O9" s="92" t="s">
        <v>297</v>
      </c>
      <c r="P9" s="96" t="s">
        <v>160</v>
      </c>
      <c r="Q9" s="18" t="s">
        <v>107</v>
      </c>
      <c r="R9" s="108" t="s">
        <v>147</v>
      </c>
      <c r="S9" s="111" t="s">
        <v>285</v>
      </c>
      <c r="T9" s="18" t="s">
        <v>74</v>
      </c>
      <c r="U9" s="108" t="s">
        <v>151</v>
      </c>
    </row>
    <row r="10" spans="1:21" s="48" customFormat="1" ht="24.75" customHeight="1" x14ac:dyDescent="0.25">
      <c r="A10" s="96" t="s">
        <v>364</v>
      </c>
      <c r="B10" s="92" t="s">
        <v>171</v>
      </c>
      <c r="C10" s="97" t="s">
        <v>470</v>
      </c>
      <c r="D10" s="98" t="s">
        <v>389</v>
      </c>
      <c r="E10" s="94" t="s">
        <v>21</v>
      </c>
      <c r="F10" s="92" t="s">
        <v>280</v>
      </c>
      <c r="G10" s="92" t="s">
        <v>375</v>
      </c>
      <c r="H10" s="92" t="s">
        <v>446</v>
      </c>
      <c r="I10" s="94" t="s">
        <v>212</v>
      </c>
      <c r="J10" s="49" t="s">
        <v>317</v>
      </c>
      <c r="K10" s="92" t="s">
        <v>320</v>
      </c>
      <c r="L10" s="50" t="s">
        <v>34</v>
      </c>
      <c r="M10" s="96" t="s">
        <v>165</v>
      </c>
      <c r="N10" s="92" t="s">
        <v>43</v>
      </c>
      <c r="O10" s="92" t="s">
        <v>296</v>
      </c>
      <c r="P10" s="96" t="s">
        <v>187</v>
      </c>
      <c r="Q10" s="18" t="s">
        <v>108</v>
      </c>
      <c r="R10" s="110" t="s">
        <v>3</v>
      </c>
      <c r="S10" s="96" t="s">
        <v>305</v>
      </c>
      <c r="T10" s="18" t="s">
        <v>75</v>
      </c>
      <c r="U10" s="94" t="s">
        <v>3</v>
      </c>
    </row>
    <row r="11" spans="1:21" s="48" customFormat="1" ht="24.75" customHeight="1" x14ac:dyDescent="0.25">
      <c r="A11" s="96" t="s">
        <v>367</v>
      </c>
      <c r="B11" s="92" t="s">
        <v>94</v>
      </c>
      <c r="C11" s="97" t="s">
        <v>468</v>
      </c>
      <c r="D11" s="98" t="s">
        <v>450</v>
      </c>
      <c r="E11" s="94" t="s">
        <v>22</v>
      </c>
      <c r="F11" s="92" t="s">
        <v>360</v>
      </c>
      <c r="G11" s="92" t="s">
        <v>377</v>
      </c>
      <c r="H11" s="92" t="s">
        <v>385</v>
      </c>
      <c r="I11" s="94" t="s">
        <v>213</v>
      </c>
      <c r="J11" s="49" t="s">
        <v>317</v>
      </c>
      <c r="K11" s="92" t="s">
        <v>176</v>
      </c>
      <c r="L11" s="50" t="s">
        <v>33</v>
      </c>
      <c r="M11" s="96" t="s">
        <v>170</v>
      </c>
      <c r="N11" s="92" t="s">
        <v>24</v>
      </c>
      <c r="O11" s="92" t="s">
        <v>443</v>
      </c>
      <c r="P11" s="96" t="s">
        <v>152</v>
      </c>
      <c r="Q11" s="18" t="s">
        <v>109</v>
      </c>
      <c r="R11" s="108" t="s">
        <v>147</v>
      </c>
      <c r="S11" s="96" t="s">
        <v>453</v>
      </c>
      <c r="T11" s="18" t="s">
        <v>76</v>
      </c>
      <c r="U11" s="94" t="s">
        <v>3</v>
      </c>
    </row>
    <row r="12" spans="1:21" s="48" customFormat="1" ht="24.75" customHeight="1" x14ac:dyDescent="0.25">
      <c r="A12" s="96" t="s">
        <v>368</v>
      </c>
      <c r="B12" s="92" t="s">
        <v>172</v>
      </c>
      <c r="C12" s="97" t="s">
        <v>471</v>
      </c>
      <c r="D12" s="98" t="s">
        <v>451</v>
      </c>
      <c r="E12" s="94" t="s">
        <v>58</v>
      </c>
      <c r="F12" s="92" t="s">
        <v>362</v>
      </c>
      <c r="G12" s="92" t="s">
        <v>379</v>
      </c>
      <c r="H12" s="92" t="s">
        <v>400</v>
      </c>
      <c r="I12" s="94" t="s">
        <v>218</v>
      </c>
      <c r="J12" s="49" t="s">
        <v>317</v>
      </c>
      <c r="K12" s="92" t="s">
        <v>333</v>
      </c>
      <c r="L12" s="50" t="s">
        <v>35</v>
      </c>
      <c r="M12" s="96" t="s">
        <v>130</v>
      </c>
      <c r="N12" s="92" t="s">
        <v>42</v>
      </c>
      <c r="O12" s="92" t="s">
        <v>452</v>
      </c>
      <c r="P12" s="96" t="s">
        <v>143</v>
      </c>
      <c r="Q12" s="18" t="s">
        <v>111</v>
      </c>
      <c r="R12" s="94" t="s">
        <v>147</v>
      </c>
      <c r="S12" s="96"/>
      <c r="T12" s="18" t="s">
        <v>77</v>
      </c>
      <c r="U12" s="94"/>
    </row>
    <row r="13" spans="1:21" s="48" customFormat="1" ht="24.75" customHeight="1" x14ac:dyDescent="0.25">
      <c r="A13" s="96" t="s">
        <v>475</v>
      </c>
      <c r="B13" s="92" t="s">
        <v>473</v>
      </c>
      <c r="C13" s="97" t="s">
        <v>476</v>
      </c>
      <c r="D13" s="98"/>
      <c r="E13" s="94" t="s">
        <v>59</v>
      </c>
      <c r="F13" s="92"/>
      <c r="G13" s="92"/>
      <c r="H13" s="92"/>
      <c r="I13" s="94" t="s">
        <v>219</v>
      </c>
      <c r="J13" s="49" t="s">
        <v>317</v>
      </c>
      <c r="K13" s="92" t="s">
        <v>334</v>
      </c>
      <c r="L13" s="50" t="s">
        <v>36</v>
      </c>
      <c r="M13" s="96" t="s">
        <v>168</v>
      </c>
      <c r="N13" s="92" t="s">
        <v>44</v>
      </c>
      <c r="O13" s="92" t="s">
        <v>442</v>
      </c>
      <c r="P13" s="96" t="s">
        <v>1</v>
      </c>
      <c r="Q13" s="18" t="s">
        <v>112</v>
      </c>
      <c r="R13" s="108" t="s">
        <v>148</v>
      </c>
      <c r="S13" s="96"/>
      <c r="T13" s="18" t="s">
        <v>78</v>
      </c>
      <c r="U13" s="94"/>
    </row>
    <row r="14" spans="1:21" s="48" customFormat="1" ht="24.75" customHeight="1" x14ac:dyDescent="0.25">
      <c r="A14" s="96" t="s">
        <v>475</v>
      </c>
      <c r="B14" s="92" t="s">
        <v>474</v>
      </c>
      <c r="C14" s="97" t="s">
        <v>476</v>
      </c>
      <c r="D14" s="98"/>
      <c r="E14" s="94" t="s">
        <v>60</v>
      </c>
      <c r="F14" s="92"/>
      <c r="G14" s="92"/>
      <c r="H14" s="92"/>
      <c r="I14" s="94" t="s">
        <v>220</v>
      </c>
      <c r="J14" s="49" t="s">
        <v>317</v>
      </c>
      <c r="K14" s="92" t="s">
        <v>458</v>
      </c>
      <c r="L14" s="50" t="s">
        <v>37</v>
      </c>
      <c r="M14" s="96" t="s">
        <v>166</v>
      </c>
      <c r="N14" s="92" t="s">
        <v>45</v>
      </c>
      <c r="O14" s="92" t="s">
        <v>298</v>
      </c>
      <c r="P14" s="96" t="s">
        <v>159</v>
      </c>
      <c r="Q14" s="18" t="s">
        <v>113</v>
      </c>
      <c r="R14" s="108" t="s">
        <v>148</v>
      </c>
      <c r="S14" s="96"/>
      <c r="T14" s="18" t="s">
        <v>79</v>
      </c>
      <c r="U14" s="94"/>
    </row>
    <row r="15" spans="1:21" s="48" customFormat="1" ht="24.75" customHeight="1" x14ac:dyDescent="0.25">
      <c r="A15" s="96"/>
      <c r="B15" s="92"/>
      <c r="C15" s="97"/>
      <c r="D15" s="98"/>
      <c r="E15" s="94" t="s">
        <v>61</v>
      </c>
      <c r="F15" s="92"/>
      <c r="G15" s="92"/>
      <c r="H15" s="92"/>
      <c r="I15" s="94" t="s">
        <v>221</v>
      </c>
      <c r="J15" s="49" t="s">
        <v>317</v>
      </c>
      <c r="K15" s="92" t="s">
        <v>342</v>
      </c>
      <c r="L15" s="50" t="s">
        <v>38</v>
      </c>
      <c r="M15" s="96" t="s">
        <v>169</v>
      </c>
      <c r="N15" s="92" t="s">
        <v>46</v>
      </c>
      <c r="O15" s="92" t="s">
        <v>441</v>
      </c>
      <c r="P15" s="96" t="s">
        <v>157</v>
      </c>
      <c r="Q15" s="18" t="s">
        <v>114</v>
      </c>
      <c r="R15" s="108" t="s">
        <v>149</v>
      </c>
      <c r="S15" s="96"/>
      <c r="T15" s="18" t="s">
        <v>80</v>
      </c>
      <c r="U15" s="94"/>
    </row>
    <row r="16" spans="1:21" s="48" customFormat="1" ht="24.75" customHeight="1" x14ac:dyDescent="0.25">
      <c r="A16" s="96"/>
      <c r="B16" s="92"/>
      <c r="C16" s="97"/>
      <c r="D16" s="98"/>
      <c r="E16" s="94" t="s">
        <v>62</v>
      </c>
      <c r="F16" s="92"/>
      <c r="G16" s="92"/>
      <c r="H16" s="92"/>
      <c r="I16" s="94" t="s">
        <v>222</v>
      </c>
      <c r="J16" s="49"/>
      <c r="K16" s="92"/>
      <c r="L16" s="50" t="s">
        <v>39</v>
      </c>
      <c r="M16" s="96" t="s">
        <v>382</v>
      </c>
      <c r="N16" s="92" t="s">
        <v>47</v>
      </c>
      <c r="O16" s="92" t="s">
        <v>299</v>
      </c>
      <c r="P16" s="96" t="s">
        <v>394</v>
      </c>
      <c r="Q16" s="18" t="s">
        <v>115</v>
      </c>
      <c r="R16" s="110" t="s">
        <v>2</v>
      </c>
      <c r="S16" s="96"/>
      <c r="T16" s="18" t="s">
        <v>81</v>
      </c>
      <c r="U16" s="94"/>
    </row>
    <row r="17" spans="1:21" s="48" customFormat="1" ht="24.75" customHeight="1" x14ac:dyDescent="0.25">
      <c r="A17" s="96"/>
      <c r="B17" s="92"/>
      <c r="C17" s="97"/>
      <c r="D17" s="98"/>
      <c r="E17" s="94" t="s">
        <v>63</v>
      </c>
      <c r="F17" s="92"/>
      <c r="G17" s="92"/>
      <c r="H17" s="92"/>
      <c r="I17" s="94" t="s">
        <v>223</v>
      </c>
      <c r="J17" s="49" t="s">
        <v>318</v>
      </c>
      <c r="K17" s="92" t="s">
        <v>335</v>
      </c>
      <c r="L17" s="50" t="s">
        <v>40</v>
      </c>
      <c r="M17" s="96" t="s">
        <v>127</v>
      </c>
      <c r="N17" s="92" t="s">
        <v>48</v>
      </c>
      <c r="O17" s="92" t="s">
        <v>300</v>
      </c>
      <c r="P17" s="96" t="s">
        <v>158</v>
      </c>
      <c r="Q17" s="18" t="s">
        <v>116</v>
      </c>
      <c r="R17" s="94" t="s">
        <v>142</v>
      </c>
      <c r="S17" s="96"/>
      <c r="T17" s="18" t="s">
        <v>82</v>
      </c>
      <c r="U17" s="94"/>
    </row>
    <row r="18" spans="1:21" s="48" customFormat="1" ht="24.75" customHeight="1" x14ac:dyDescent="0.25">
      <c r="A18" s="96"/>
      <c r="B18" s="92"/>
      <c r="C18" s="97"/>
      <c r="D18" s="98"/>
      <c r="E18" s="94" t="s">
        <v>64</v>
      </c>
      <c r="F18" s="92"/>
      <c r="G18" s="92"/>
      <c r="H18" s="92"/>
      <c r="I18" s="94" t="s">
        <v>224</v>
      </c>
      <c r="J18" s="49" t="s">
        <v>319</v>
      </c>
      <c r="K18" s="92" t="s">
        <v>457</v>
      </c>
      <c r="L18" s="50" t="s">
        <v>41</v>
      </c>
      <c r="M18" s="96" t="s">
        <v>99</v>
      </c>
      <c r="N18" s="92" t="s">
        <v>49</v>
      </c>
      <c r="O18" s="92" t="s">
        <v>434</v>
      </c>
      <c r="P18" s="96" t="s">
        <v>153</v>
      </c>
      <c r="Q18" s="18" t="s">
        <v>117</v>
      </c>
      <c r="R18" s="108" t="s">
        <v>151</v>
      </c>
      <c r="S18" s="96"/>
      <c r="T18" s="18" t="s">
        <v>83</v>
      </c>
      <c r="U18" s="94"/>
    </row>
    <row r="19" spans="1:21" s="48" customFormat="1" ht="24.75" customHeight="1" x14ac:dyDescent="0.25">
      <c r="A19" s="96"/>
      <c r="B19" s="92"/>
      <c r="C19" s="97"/>
      <c r="D19" s="98"/>
      <c r="E19" s="94" t="s">
        <v>65</v>
      </c>
      <c r="F19" s="92"/>
      <c r="G19" s="92"/>
      <c r="H19" s="92"/>
      <c r="I19" s="94" t="s">
        <v>225</v>
      </c>
      <c r="J19" s="49" t="s">
        <v>319</v>
      </c>
      <c r="K19" s="92" t="s">
        <v>329</v>
      </c>
      <c r="L19" s="50" t="s">
        <v>51</v>
      </c>
      <c r="M19" s="96" t="s">
        <v>132</v>
      </c>
      <c r="N19" s="92" t="s">
        <v>54</v>
      </c>
      <c r="O19" s="92" t="s">
        <v>435</v>
      </c>
      <c r="P19" s="96" t="s">
        <v>150</v>
      </c>
      <c r="Q19" s="18" t="s">
        <v>118</v>
      </c>
      <c r="R19" s="108" t="s">
        <v>151</v>
      </c>
      <c r="S19" s="96"/>
      <c r="T19" s="18" t="s">
        <v>84</v>
      </c>
      <c r="U19" s="94"/>
    </row>
    <row r="20" spans="1:21" s="48" customFormat="1" ht="24.75" customHeight="1" x14ac:dyDescent="0.25">
      <c r="A20" s="96"/>
      <c r="B20" s="92"/>
      <c r="C20" s="97"/>
      <c r="D20" s="98"/>
      <c r="E20" s="94" t="s">
        <v>66</v>
      </c>
      <c r="F20" s="92"/>
      <c r="G20" s="92"/>
      <c r="H20" s="92"/>
      <c r="I20" s="94" t="s">
        <v>226</v>
      </c>
      <c r="J20" s="49" t="s">
        <v>319</v>
      </c>
      <c r="K20" s="92" t="s">
        <v>330</v>
      </c>
      <c r="L20" s="50" t="s">
        <v>52</v>
      </c>
      <c r="M20" s="96" t="s">
        <v>301</v>
      </c>
      <c r="N20" s="92" t="s">
        <v>55</v>
      </c>
      <c r="O20" s="92" t="s">
        <v>437</v>
      </c>
      <c r="P20" s="96" t="s">
        <v>98</v>
      </c>
      <c r="Q20" s="18" t="s">
        <v>119</v>
      </c>
      <c r="R20" s="108" t="s">
        <v>3</v>
      </c>
      <c r="S20" s="96"/>
      <c r="T20" s="18" t="s">
        <v>85</v>
      </c>
      <c r="U20" s="94"/>
    </row>
    <row r="21" spans="1:21" s="48" customFormat="1" ht="24.75" customHeight="1" x14ac:dyDescent="0.25">
      <c r="A21" s="96"/>
      <c r="B21" s="92"/>
      <c r="C21" s="97"/>
      <c r="D21" s="98"/>
      <c r="E21" s="94" t="s">
        <v>67</v>
      </c>
      <c r="F21" s="92"/>
      <c r="G21" s="92"/>
      <c r="H21" s="92"/>
      <c r="I21" s="94" t="s">
        <v>227</v>
      </c>
      <c r="J21" s="49" t="s">
        <v>319</v>
      </c>
      <c r="K21" s="92" t="s">
        <v>345</v>
      </c>
      <c r="L21" s="50" t="s">
        <v>53</v>
      </c>
      <c r="M21" s="96" t="s">
        <v>281</v>
      </c>
      <c r="N21" s="92" t="s">
        <v>56</v>
      </c>
      <c r="O21" s="92" t="s">
        <v>304</v>
      </c>
      <c r="P21" s="96" t="s">
        <v>154</v>
      </c>
      <c r="Q21" s="18" t="s">
        <v>120</v>
      </c>
      <c r="R21" s="108" t="s">
        <v>3</v>
      </c>
      <c r="S21" s="96"/>
      <c r="T21" s="18" t="s">
        <v>86</v>
      </c>
      <c r="U21" s="94"/>
    </row>
    <row r="22" spans="1:21" s="48" customFormat="1" ht="24.75" customHeight="1" x14ac:dyDescent="0.25">
      <c r="A22" s="96"/>
      <c r="B22" s="92"/>
      <c r="C22" s="97"/>
      <c r="D22" s="98"/>
      <c r="E22" s="94" t="s">
        <v>259</v>
      </c>
      <c r="F22" s="92"/>
      <c r="G22" s="92"/>
      <c r="H22" s="92"/>
      <c r="I22" s="94" t="s">
        <v>269</v>
      </c>
      <c r="J22" s="49" t="s">
        <v>319</v>
      </c>
      <c r="K22" s="92" t="s">
        <v>459</v>
      </c>
      <c r="L22" s="50" t="s">
        <v>228</v>
      </c>
      <c r="M22" s="96" t="s">
        <v>286</v>
      </c>
      <c r="N22" s="92" t="s">
        <v>238</v>
      </c>
      <c r="O22" s="92" t="s">
        <v>436</v>
      </c>
      <c r="P22" s="96" t="s">
        <v>479</v>
      </c>
      <c r="Q22" s="18" t="s">
        <v>188</v>
      </c>
      <c r="R22" s="94" t="s">
        <v>284</v>
      </c>
      <c r="S22" s="96"/>
      <c r="T22" s="18" t="s">
        <v>248</v>
      </c>
      <c r="U22" s="94"/>
    </row>
    <row r="23" spans="1:21" s="48" customFormat="1" ht="24.75" customHeight="1" x14ac:dyDescent="0.25">
      <c r="A23" s="96"/>
      <c r="B23" s="92"/>
      <c r="C23" s="97"/>
      <c r="D23" s="98"/>
      <c r="E23" s="94" t="s">
        <v>260</v>
      </c>
      <c r="F23" s="92"/>
      <c r="G23" s="92"/>
      <c r="H23" s="92"/>
      <c r="I23" s="94" t="s">
        <v>270</v>
      </c>
      <c r="J23" s="49" t="s">
        <v>344</v>
      </c>
      <c r="K23" s="92" t="s">
        <v>343</v>
      </c>
      <c r="L23" s="50" t="s">
        <v>229</v>
      </c>
      <c r="M23" s="96" t="s">
        <v>302</v>
      </c>
      <c r="N23" s="92" t="s">
        <v>239</v>
      </c>
      <c r="O23" s="92" t="s">
        <v>304</v>
      </c>
      <c r="P23" s="96" t="s">
        <v>287</v>
      </c>
      <c r="Q23" s="18" t="s">
        <v>189</v>
      </c>
      <c r="R23" s="94" t="s">
        <v>283</v>
      </c>
      <c r="S23" s="96"/>
      <c r="T23" s="18" t="s">
        <v>249</v>
      </c>
      <c r="U23" s="94"/>
    </row>
    <row r="24" spans="1:21" s="48" customFormat="1" ht="24.75" customHeight="1" x14ac:dyDescent="0.25">
      <c r="A24" s="96"/>
      <c r="B24" s="92"/>
      <c r="C24" s="97"/>
      <c r="D24" s="98"/>
      <c r="E24" s="94" t="s">
        <v>261</v>
      </c>
      <c r="F24" s="92"/>
      <c r="G24" s="92"/>
      <c r="H24" s="92"/>
      <c r="I24" s="94" t="s">
        <v>271</v>
      </c>
      <c r="J24" s="49" t="s">
        <v>319</v>
      </c>
      <c r="K24" s="92" t="s">
        <v>460</v>
      </c>
      <c r="L24" s="50" t="s">
        <v>230</v>
      </c>
      <c r="M24" s="96" t="s">
        <v>310</v>
      </c>
      <c r="N24" s="92" t="s">
        <v>240</v>
      </c>
      <c r="O24" s="92" t="s">
        <v>438</v>
      </c>
      <c r="P24" s="96" t="s">
        <v>303</v>
      </c>
      <c r="Q24" s="18" t="s">
        <v>190</v>
      </c>
      <c r="R24" s="94" t="s">
        <v>283</v>
      </c>
      <c r="S24" s="96"/>
      <c r="T24" s="18" t="s">
        <v>250</v>
      </c>
      <c r="U24" s="94"/>
    </row>
    <row r="25" spans="1:21" s="48" customFormat="1" ht="24.75" customHeight="1" x14ac:dyDescent="0.25">
      <c r="A25" s="96"/>
      <c r="B25" s="92"/>
      <c r="C25" s="97"/>
      <c r="D25" s="98"/>
      <c r="E25" s="94" t="s">
        <v>262</v>
      </c>
      <c r="F25" s="92"/>
      <c r="G25" s="92"/>
      <c r="H25" s="92"/>
      <c r="I25" s="94" t="s">
        <v>272</v>
      </c>
      <c r="J25" s="49" t="s">
        <v>319</v>
      </c>
      <c r="K25" s="92" t="s">
        <v>519</v>
      </c>
      <c r="L25" s="50" t="s">
        <v>231</v>
      </c>
      <c r="M25" s="96" t="s">
        <v>311</v>
      </c>
      <c r="N25" s="92" t="s">
        <v>241</v>
      </c>
      <c r="O25" s="92" t="s">
        <v>314</v>
      </c>
      <c r="P25" s="96" t="s">
        <v>282</v>
      </c>
      <c r="Q25" s="18" t="s">
        <v>191</v>
      </c>
      <c r="R25" s="94" t="s">
        <v>3</v>
      </c>
      <c r="S25" s="96"/>
      <c r="T25" s="18" t="s">
        <v>251</v>
      </c>
      <c r="U25" s="94"/>
    </row>
    <row r="26" spans="1:21" s="48" customFormat="1" ht="24.75" customHeight="1" x14ac:dyDescent="0.25">
      <c r="A26" s="96"/>
      <c r="B26" s="92"/>
      <c r="C26" s="97"/>
      <c r="D26" s="98"/>
      <c r="E26" s="94" t="s">
        <v>263</v>
      </c>
      <c r="F26" s="92"/>
      <c r="G26" s="92"/>
      <c r="H26" s="92"/>
      <c r="I26" s="94" t="s">
        <v>273</v>
      </c>
      <c r="J26" s="49" t="s">
        <v>324</v>
      </c>
      <c r="K26" s="92" t="s">
        <v>323</v>
      </c>
      <c r="L26" s="50" t="s">
        <v>232</v>
      </c>
      <c r="M26" s="96" t="s">
        <v>313</v>
      </c>
      <c r="N26" s="92" t="s">
        <v>242</v>
      </c>
      <c r="O26" s="92" t="s">
        <v>437</v>
      </c>
      <c r="P26" s="96" t="s">
        <v>307</v>
      </c>
      <c r="Q26" s="18" t="s">
        <v>192</v>
      </c>
      <c r="R26" s="94" t="s">
        <v>283</v>
      </c>
      <c r="S26" s="96"/>
      <c r="T26" s="18" t="s">
        <v>252</v>
      </c>
      <c r="U26" s="94"/>
    </row>
    <row r="27" spans="1:21" s="48" customFormat="1" ht="24.75" customHeight="1" x14ac:dyDescent="0.25">
      <c r="A27" s="96"/>
      <c r="B27" s="92"/>
      <c r="C27" s="97"/>
      <c r="D27" s="98"/>
      <c r="E27" s="94" t="s">
        <v>264</v>
      </c>
      <c r="F27" s="92"/>
      <c r="G27" s="92"/>
      <c r="H27" s="92"/>
      <c r="I27" s="94" t="s">
        <v>274</v>
      </c>
      <c r="J27" s="49" t="s">
        <v>325</v>
      </c>
      <c r="K27" s="92" t="s">
        <v>332</v>
      </c>
      <c r="L27" s="50" t="s">
        <v>233</v>
      </c>
      <c r="M27" s="96" t="s">
        <v>312</v>
      </c>
      <c r="N27" s="92" t="s">
        <v>243</v>
      </c>
      <c r="O27" s="92" t="s">
        <v>436</v>
      </c>
      <c r="P27" s="96" t="s">
        <v>306</v>
      </c>
      <c r="Q27" s="18" t="s">
        <v>193</v>
      </c>
      <c r="R27" s="94" t="s">
        <v>283</v>
      </c>
      <c r="S27" s="96"/>
      <c r="T27" s="18" t="s">
        <v>253</v>
      </c>
      <c r="U27" s="94"/>
    </row>
    <row r="28" spans="1:21" s="48" customFormat="1" ht="24.75" customHeight="1" x14ac:dyDescent="0.25">
      <c r="A28" s="96"/>
      <c r="B28" s="92"/>
      <c r="C28" s="97"/>
      <c r="D28" s="98"/>
      <c r="E28" s="94" t="s">
        <v>265</v>
      </c>
      <c r="F28" s="92"/>
      <c r="G28" s="92"/>
      <c r="H28" s="92"/>
      <c r="I28" s="94" t="s">
        <v>275</v>
      </c>
      <c r="J28" s="49"/>
      <c r="K28" s="92"/>
      <c r="L28" s="50" t="s">
        <v>234</v>
      </c>
      <c r="M28" s="96" t="s">
        <v>308</v>
      </c>
      <c r="N28" s="92" t="s">
        <v>244</v>
      </c>
      <c r="O28" s="92" t="s">
        <v>309</v>
      </c>
      <c r="P28" s="96" t="s">
        <v>290</v>
      </c>
      <c r="Q28" s="18" t="s">
        <v>194</v>
      </c>
      <c r="R28" s="94" t="s">
        <v>283</v>
      </c>
      <c r="S28" s="96"/>
      <c r="T28" s="18" t="s">
        <v>254</v>
      </c>
      <c r="U28" s="94"/>
    </row>
    <row r="29" spans="1:21" s="48" customFormat="1" ht="24.75" customHeight="1" x14ac:dyDescent="0.25">
      <c r="A29" s="96"/>
      <c r="B29" s="92"/>
      <c r="C29" s="97"/>
      <c r="D29" s="98"/>
      <c r="E29" s="94" t="s">
        <v>266</v>
      </c>
      <c r="F29" s="92"/>
      <c r="G29" s="92"/>
      <c r="H29" s="92"/>
      <c r="I29" s="94" t="s">
        <v>276</v>
      </c>
      <c r="J29" s="49" t="s">
        <v>321</v>
      </c>
      <c r="K29" s="92" t="s">
        <v>485</v>
      </c>
      <c r="L29" s="50" t="s">
        <v>235</v>
      </c>
      <c r="M29" s="96" t="s">
        <v>291</v>
      </c>
      <c r="N29" s="92" t="s">
        <v>245</v>
      </c>
      <c r="O29" s="92" t="s">
        <v>439</v>
      </c>
      <c r="P29" s="96" t="s">
        <v>292</v>
      </c>
      <c r="Q29" s="18" t="s">
        <v>195</v>
      </c>
      <c r="R29" s="94" t="s">
        <v>283</v>
      </c>
      <c r="S29" s="96"/>
      <c r="T29" s="18" t="s">
        <v>255</v>
      </c>
      <c r="U29" s="94"/>
    </row>
    <row r="30" spans="1:21" s="48" customFormat="1" ht="24.75" customHeight="1" x14ac:dyDescent="0.25">
      <c r="A30" s="96"/>
      <c r="B30" s="92"/>
      <c r="C30" s="97"/>
      <c r="D30" s="98"/>
      <c r="E30" s="94" t="s">
        <v>267</v>
      </c>
      <c r="F30" s="92"/>
      <c r="G30" s="92"/>
      <c r="H30" s="92"/>
      <c r="I30" s="94" t="s">
        <v>277</v>
      </c>
      <c r="J30" s="49" t="s">
        <v>321</v>
      </c>
      <c r="K30" s="92" t="s">
        <v>331</v>
      </c>
      <c r="L30" s="50" t="s">
        <v>236</v>
      </c>
      <c r="M30" s="96" t="s">
        <v>383</v>
      </c>
      <c r="N30" s="92" t="s">
        <v>246</v>
      </c>
      <c r="O30" s="92" t="s">
        <v>440</v>
      </c>
      <c r="P30" s="96" t="s">
        <v>293</v>
      </c>
      <c r="Q30" s="18" t="s">
        <v>196</v>
      </c>
      <c r="R30" s="94" t="s">
        <v>283</v>
      </c>
      <c r="S30" s="96"/>
      <c r="T30" s="18" t="s">
        <v>256</v>
      </c>
      <c r="U30" s="94"/>
    </row>
    <row r="31" spans="1:21" s="48" customFormat="1" ht="24.75" customHeight="1" x14ac:dyDescent="0.25">
      <c r="A31" s="99"/>
      <c r="B31" s="93" t="s">
        <v>403</v>
      </c>
      <c r="C31" s="100"/>
      <c r="D31" s="101"/>
      <c r="E31" s="95" t="s">
        <v>268</v>
      </c>
      <c r="F31" s="93" t="s">
        <v>403</v>
      </c>
      <c r="G31" s="93"/>
      <c r="H31" s="93"/>
      <c r="I31" s="95" t="s">
        <v>278</v>
      </c>
      <c r="J31" s="49" t="s">
        <v>321</v>
      </c>
      <c r="K31" s="92" t="s">
        <v>338</v>
      </c>
      <c r="L31" s="50" t="s">
        <v>237</v>
      </c>
      <c r="M31" s="96"/>
      <c r="N31" s="92" t="s">
        <v>247</v>
      </c>
      <c r="O31" s="92"/>
      <c r="P31" s="96"/>
      <c r="Q31" s="18" t="s">
        <v>197</v>
      </c>
      <c r="R31" s="94"/>
      <c r="S31" s="96"/>
      <c r="T31" s="18" t="s">
        <v>257</v>
      </c>
      <c r="U31" s="94"/>
    </row>
    <row r="32" spans="1:21" s="48" customFormat="1" ht="24.75" customHeight="1" x14ac:dyDescent="0.25">
      <c r="A32" s="50"/>
      <c r="B32" s="50"/>
      <c r="C32" s="50"/>
      <c r="D32" s="50"/>
      <c r="E32" s="50"/>
      <c r="F32" s="50"/>
      <c r="G32" s="50"/>
      <c r="H32" s="50"/>
      <c r="I32" s="50"/>
      <c r="J32" s="49" t="s">
        <v>337</v>
      </c>
      <c r="K32" s="92" t="s">
        <v>374</v>
      </c>
      <c r="L32" s="50" t="s">
        <v>346</v>
      </c>
      <c r="M32" s="96"/>
      <c r="N32" s="92" t="s">
        <v>404</v>
      </c>
      <c r="O32" s="92"/>
      <c r="P32" s="96"/>
      <c r="Q32" s="18" t="s">
        <v>414</v>
      </c>
      <c r="R32" s="94"/>
      <c r="S32" s="96"/>
      <c r="T32" s="18" t="s">
        <v>424</v>
      </c>
      <c r="U32" s="94"/>
    </row>
    <row r="33" spans="1:21" s="48" customFormat="1" ht="24.75" customHeight="1" x14ac:dyDescent="0.25">
      <c r="A33" s="50"/>
      <c r="B33" s="50"/>
      <c r="C33" s="50"/>
      <c r="D33" s="50"/>
      <c r="E33" s="50"/>
      <c r="F33" s="50"/>
      <c r="G33" s="50"/>
      <c r="H33" s="50"/>
      <c r="I33" s="50"/>
      <c r="J33" s="49" t="s">
        <v>337</v>
      </c>
      <c r="K33" s="92" t="s">
        <v>486</v>
      </c>
      <c r="L33" s="50" t="s">
        <v>347</v>
      </c>
      <c r="M33" s="96"/>
      <c r="N33" s="92" t="s">
        <v>405</v>
      </c>
      <c r="O33" s="92"/>
      <c r="P33" s="96"/>
      <c r="Q33" s="18" t="s">
        <v>415</v>
      </c>
      <c r="R33" s="94"/>
      <c r="S33" s="96"/>
      <c r="T33" s="18" t="s">
        <v>425</v>
      </c>
      <c r="U33" s="94"/>
    </row>
    <row r="34" spans="1:21" s="48" customFormat="1" ht="24.75" customHeight="1" x14ac:dyDescent="0.25">
      <c r="A34" s="50"/>
      <c r="B34" s="50"/>
      <c r="C34" s="50"/>
      <c r="D34" s="50"/>
      <c r="E34" s="50"/>
      <c r="F34" s="50"/>
      <c r="G34" s="50"/>
      <c r="H34" s="50"/>
      <c r="I34" s="50"/>
      <c r="J34" s="49" t="s">
        <v>466</v>
      </c>
      <c r="K34" s="92" t="s">
        <v>339</v>
      </c>
      <c r="L34" s="50" t="s">
        <v>348</v>
      </c>
      <c r="M34" s="96"/>
      <c r="N34" s="92" t="s">
        <v>406</v>
      </c>
      <c r="O34" s="92"/>
      <c r="P34" s="96"/>
      <c r="Q34" s="18" t="s">
        <v>416</v>
      </c>
      <c r="R34" s="94"/>
      <c r="S34" s="96"/>
      <c r="T34" s="18" t="s">
        <v>426</v>
      </c>
      <c r="U34" s="94"/>
    </row>
    <row r="35" spans="1:21" s="48" customFormat="1" ht="24.75" customHeight="1" x14ac:dyDescent="0.25">
      <c r="A35" s="50"/>
      <c r="B35" s="50"/>
      <c r="C35" s="50"/>
      <c r="D35" s="50"/>
      <c r="E35" s="50"/>
      <c r="F35" s="50"/>
      <c r="G35" s="50"/>
      <c r="H35" s="50"/>
      <c r="I35" s="50"/>
      <c r="J35" s="49"/>
      <c r="K35" s="92"/>
      <c r="L35" s="50" t="s">
        <v>349</v>
      </c>
      <c r="M35" s="96"/>
      <c r="N35" s="92" t="s">
        <v>407</v>
      </c>
      <c r="O35" s="92"/>
      <c r="P35" s="96"/>
      <c r="Q35" s="18" t="s">
        <v>417</v>
      </c>
      <c r="R35" s="94"/>
      <c r="S35" s="96"/>
      <c r="T35" s="18" t="s">
        <v>427</v>
      </c>
      <c r="U35" s="94"/>
    </row>
    <row r="36" spans="1:21" s="48" customFormat="1" ht="24.75" customHeight="1" x14ac:dyDescent="0.25">
      <c r="A36" s="50"/>
      <c r="B36" s="50"/>
      <c r="C36" s="50"/>
      <c r="D36" s="50"/>
      <c r="E36" s="50"/>
      <c r="F36" s="50"/>
      <c r="G36" s="50"/>
      <c r="H36" s="50"/>
      <c r="I36" s="50"/>
      <c r="J36" s="49" t="s">
        <v>340</v>
      </c>
      <c r="K36" s="92" t="s">
        <v>180</v>
      </c>
      <c r="L36" s="50" t="s">
        <v>350</v>
      </c>
      <c r="M36" s="96"/>
      <c r="N36" s="92" t="s">
        <v>408</v>
      </c>
      <c r="O36" s="92"/>
      <c r="P36" s="96"/>
      <c r="Q36" s="18" t="s">
        <v>418</v>
      </c>
      <c r="R36" s="94"/>
      <c r="S36" s="96"/>
      <c r="T36" s="18" t="s">
        <v>428</v>
      </c>
      <c r="U36" s="94"/>
    </row>
    <row r="37" spans="1:21" s="48" customFormat="1" ht="24.75" customHeight="1" x14ac:dyDescent="0.25">
      <c r="A37" s="50"/>
      <c r="B37" s="50"/>
      <c r="C37" s="50"/>
      <c r="D37" s="50"/>
      <c r="E37" s="50"/>
      <c r="F37" s="50"/>
      <c r="G37" s="50"/>
      <c r="H37" s="50"/>
      <c r="I37" s="50"/>
      <c r="J37" s="49" t="s">
        <v>322</v>
      </c>
      <c r="K37" s="92" t="s">
        <v>183</v>
      </c>
      <c r="L37" s="50" t="s">
        <v>351</v>
      </c>
      <c r="M37" s="96"/>
      <c r="N37" s="92" t="s">
        <v>409</v>
      </c>
      <c r="O37" s="92"/>
      <c r="P37" s="96"/>
      <c r="Q37" s="18" t="s">
        <v>419</v>
      </c>
      <c r="R37" s="94"/>
      <c r="S37" s="96"/>
      <c r="T37" s="18" t="s">
        <v>429</v>
      </c>
      <c r="U37" s="94"/>
    </row>
    <row r="38" spans="1:21" s="48" customFormat="1" ht="24.75" customHeight="1" x14ac:dyDescent="0.25">
      <c r="A38" s="50"/>
      <c r="B38" s="50"/>
      <c r="C38" s="50"/>
      <c r="D38" s="50"/>
      <c r="E38" s="50"/>
      <c r="F38" s="50"/>
      <c r="G38" s="50"/>
      <c r="H38" s="50"/>
      <c r="I38" s="50"/>
      <c r="J38" s="49" t="s">
        <v>467</v>
      </c>
      <c r="K38" s="92" t="s">
        <v>184</v>
      </c>
      <c r="L38" s="50" t="s">
        <v>352</v>
      </c>
      <c r="M38" s="96"/>
      <c r="N38" s="92" t="s">
        <v>410</v>
      </c>
      <c r="O38" s="92"/>
      <c r="P38" s="96"/>
      <c r="Q38" s="18" t="s">
        <v>420</v>
      </c>
      <c r="R38" s="94"/>
      <c r="S38" s="96"/>
      <c r="T38" s="18" t="s">
        <v>430</v>
      </c>
      <c r="U38" s="94"/>
    </row>
    <row r="39" spans="1:21" s="48" customFormat="1" ht="24.75" customHeight="1" x14ac:dyDescent="0.25">
      <c r="A39" s="50"/>
      <c r="B39" s="50"/>
      <c r="C39" s="50"/>
      <c r="D39" s="50"/>
      <c r="E39" s="50"/>
      <c r="F39" s="50"/>
      <c r="G39" s="50"/>
      <c r="H39" s="50"/>
      <c r="I39" s="50"/>
      <c r="J39" s="49" t="s">
        <v>341</v>
      </c>
      <c r="K39" s="92" t="s">
        <v>181</v>
      </c>
      <c r="L39" s="50" t="s">
        <v>353</v>
      </c>
      <c r="M39" s="96"/>
      <c r="N39" s="92" t="s">
        <v>411</v>
      </c>
      <c r="O39" s="92"/>
      <c r="P39" s="96"/>
      <c r="Q39" s="18" t="s">
        <v>421</v>
      </c>
      <c r="R39" s="94"/>
      <c r="S39" s="96"/>
      <c r="T39" s="18" t="s">
        <v>431</v>
      </c>
      <c r="U39" s="94"/>
    </row>
    <row r="40" spans="1:21" s="48" customFormat="1" ht="24.75" customHeight="1" x14ac:dyDescent="0.25">
      <c r="A40" s="50"/>
      <c r="B40" s="50"/>
      <c r="C40" s="50"/>
      <c r="D40" s="50"/>
      <c r="E40" s="50"/>
      <c r="F40" s="50"/>
      <c r="G40" s="50"/>
      <c r="H40" s="50"/>
      <c r="I40" s="50"/>
      <c r="J40" s="49" t="s">
        <v>465</v>
      </c>
      <c r="K40" s="92" t="s">
        <v>182</v>
      </c>
      <c r="L40" s="50" t="s">
        <v>354</v>
      </c>
      <c r="M40" s="96"/>
      <c r="N40" s="92" t="s">
        <v>412</v>
      </c>
      <c r="O40" s="92"/>
      <c r="P40" s="96"/>
      <c r="Q40" s="18" t="s">
        <v>422</v>
      </c>
      <c r="R40" s="94"/>
      <c r="S40" s="96"/>
      <c r="T40" s="92" t="s">
        <v>433</v>
      </c>
      <c r="U40" s="94"/>
    </row>
    <row r="41" spans="1:21" s="48" customFormat="1" ht="24.75" customHeight="1" x14ac:dyDescent="0.25">
      <c r="A41" s="50"/>
      <c r="B41" s="50"/>
      <c r="C41" s="50"/>
      <c r="D41" s="50"/>
      <c r="E41" s="50"/>
      <c r="F41" s="50"/>
      <c r="G41" s="50"/>
      <c r="H41" s="50"/>
      <c r="I41" s="50"/>
      <c r="J41" s="51"/>
      <c r="K41" s="93"/>
      <c r="L41" s="52" t="s">
        <v>355</v>
      </c>
      <c r="M41" s="99"/>
      <c r="N41" s="93" t="s">
        <v>413</v>
      </c>
      <c r="O41" s="93"/>
      <c r="P41" s="99"/>
      <c r="Q41" s="113" t="s">
        <v>423</v>
      </c>
      <c r="R41" s="95"/>
      <c r="S41" s="99"/>
      <c r="T41" s="93" t="s">
        <v>432</v>
      </c>
      <c r="U41" s="95"/>
    </row>
    <row r="42" spans="1:21" x14ac:dyDescent="0.25">
      <c r="F42" s="28"/>
      <c r="G42" s="32"/>
      <c r="H42" s="32"/>
    </row>
    <row r="43" spans="1:21" x14ac:dyDescent="0.25">
      <c r="F43" s="28"/>
      <c r="G43" s="32"/>
      <c r="H43" s="32"/>
    </row>
    <row r="44" spans="1:21" x14ac:dyDescent="0.25">
      <c r="F44" s="28"/>
      <c r="G44" s="32"/>
      <c r="H44" s="32"/>
    </row>
  </sheetData>
  <phoneticPr fontId="16"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7</vt:i4>
      </vt:variant>
    </vt:vector>
  </HeadingPairs>
  <TitlesOfParts>
    <vt:vector size="16" baseType="lpstr">
      <vt:lpstr>Intro</vt:lpstr>
      <vt:lpstr>SES-Agriculture</vt:lpstr>
      <vt:lpstr>SES-Forest</vt:lpstr>
      <vt:lpstr>SES-PlanningUrban</vt:lpstr>
      <vt:lpstr>SES-SportsTourism</vt:lpstr>
      <vt:lpstr>SES-Disaster</vt:lpstr>
      <vt:lpstr>SES-Nature</vt:lpstr>
      <vt:lpstr>SES2Data</vt:lpstr>
      <vt:lpstr>LUT</vt:lpstr>
      <vt:lpstr>SES2Data!Področje_tiskanja</vt:lpstr>
      <vt:lpstr>'SES-Agriculture'!Področje_tiskanja</vt:lpstr>
      <vt:lpstr>'SES-Disaster'!Področje_tiskanja</vt:lpstr>
      <vt:lpstr>'SES-Forest'!Področje_tiskanja</vt:lpstr>
      <vt:lpstr>'SES-Nature'!Področje_tiskanja</vt:lpstr>
      <vt:lpstr>'SES-PlanningUrban'!Področje_tiskanja</vt:lpstr>
      <vt:lpstr>'SES-SportsTourism'!Področje_tiskanja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2020-06-02T06:07:47Z</dcterms:modified>
</cp:coreProperties>
</file>